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CPL\CPL 2024\Processo aux administrativo\"/>
    </mc:Choice>
  </mc:AlternateContent>
  <xr:revisionPtr revIDLastSave="0" documentId="13_ncr:1_{6CA7D420-1B65-4204-8CAC-2419D1263AE3}" xr6:coauthVersionLast="47" xr6:coauthVersionMax="47" xr10:uidLastSave="{00000000-0000-0000-0000-000000000000}"/>
  <bookViews>
    <workbookView xWindow="-28890" yWindow="-90" windowWidth="28980" windowHeight="15780" firstSheet="5" activeTab="11" xr2:uid="{00000000-000D-0000-FFFF-FFFF00000000}"/>
  </bookViews>
  <sheets>
    <sheet name="RECEPCIONISTA PALMAS " sheetId="37" r:id="rId1"/>
    <sheet name="RECEPCIONISTAS SHOPPING" sheetId="19" r:id="rId2"/>
    <sheet name="AUX ADMINISTRATIVO PALMAS" sheetId="38" r:id="rId3"/>
    <sheet name="COPEIRO PALMAS" sheetId="39" r:id="rId4"/>
    <sheet name="T. SECRETARIADO PALMAS" sheetId="34" r:id="rId5"/>
    <sheet name="T. SECRETARIADO AGA" sheetId="36" r:id="rId6"/>
    <sheet name="RECEPÇÃO ARAGUAÍNA" sheetId="40" r:id="rId7"/>
    <sheet name="RESUMO COMPLETO" sheetId="28" r:id="rId8"/>
    <sheet name="UNIFORME COPEIRO" sheetId="8" r:id="rId9"/>
    <sheet name="UNIFORME GERAL" sheetId="42" r:id="rId10"/>
    <sheet name="EQUIPAMENTOS " sheetId="21" r:id="rId11"/>
    <sheet name="INSUMOS" sheetId="41" r:id="rId12"/>
  </sheets>
  <definedNames>
    <definedName name="_2Excel_BuiltIn_Print_Area_2_1_1" localSheetId="2">'AUX ADMINISTRATIVO PALMAS'!$A$2:$K$141</definedName>
    <definedName name="_2Excel_BuiltIn_Print_Area_2_1_1" localSheetId="3">'COPEIRO PALMAS'!$A$3:$K$141</definedName>
    <definedName name="_2Excel_BuiltIn_Print_Area_2_1_1" localSheetId="6">'RECEPÇÃO ARAGUAÍNA'!$A$3:$K$140</definedName>
    <definedName name="_2Excel_BuiltIn_Print_Area_2_1_1" localSheetId="0">'RECEPCIONISTA PALMAS '!$A$3:$K$141</definedName>
    <definedName name="_2Excel_BuiltIn_Print_Area_2_1_1" localSheetId="1">'RECEPCIONISTAS SHOPPING'!$A$3:$K$141</definedName>
    <definedName name="_2Excel_BuiltIn_Print_Area_2_1_1" localSheetId="5">'T. SECRETARIADO AGA'!$A$3:$K$141</definedName>
    <definedName name="_2Excel_BuiltIn_Print_Area_2_1_1" localSheetId="4">'T. SECRETARIADO PALMAS'!$A$3:$K$141</definedName>
    <definedName name="_3Excel_BuiltIn_Print_Area_2_1_1">#REF!</definedName>
    <definedName name="_xlnm.Print_Area" localSheetId="2">'AUX ADMINISTRATIVO PALMAS'!$A$1:$N$141</definedName>
    <definedName name="_xlnm.Print_Area" localSheetId="3">'COPEIRO PALMAS'!$A$1:$N$141</definedName>
    <definedName name="_xlnm.Print_Area" localSheetId="6">'RECEPÇÃO ARAGUAÍNA'!$A$1:$N$140</definedName>
    <definedName name="_xlnm.Print_Area" localSheetId="0">'RECEPCIONISTA PALMAS '!$A$1:$N$141</definedName>
    <definedName name="_xlnm.Print_Area" localSheetId="1">'RECEPCIONISTAS SHOPPING'!$A$1:$N$141</definedName>
    <definedName name="_xlnm.Print_Area" localSheetId="5">'T. SECRETARIADO AGA'!$A$1:$N$141</definedName>
    <definedName name="_xlnm.Print_Area" localSheetId="4">'T. SECRETARIADO PALMAS'!$A$1:$N$141</definedName>
    <definedName name="Excel_BuiltIn_Print_Area_1_1">#REF!</definedName>
    <definedName name="Excel_BuiltIn_Print_Area_2_1" localSheetId="2">'AUX ADMINISTRATIVO PALMAS'!$A$2:$K$141</definedName>
    <definedName name="Excel_BuiltIn_Print_Area_2_1" localSheetId="3">'COPEIRO PALMAS'!$A$3:$K$141</definedName>
    <definedName name="Excel_BuiltIn_Print_Area_2_1" localSheetId="6">'RECEPÇÃO ARAGUAÍNA'!$A$3:$K$140</definedName>
    <definedName name="Excel_BuiltIn_Print_Area_2_1" localSheetId="0">'RECEPCIONISTA PALMAS '!$A$3:$K$141</definedName>
    <definedName name="Excel_BuiltIn_Print_Area_2_1" localSheetId="1">'RECEPCIONISTAS SHOPPING'!$A$3:$K$141</definedName>
    <definedName name="Excel_BuiltIn_Print_Area_2_1" localSheetId="5">'T. SECRETARIADO AGA'!$A$3:$K$141</definedName>
    <definedName name="Excel_BuiltIn_Print_Area_2_1" localSheetId="4">'T. SECRETARIADO PALMAS'!$A$3:$K$141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37" l="1"/>
  <c r="K80" i="37"/>
  <c r="K79" i="37"/>
  <c r="K77" i="37"/>
  <c r="K82" i="40"/>
  <c r="K80" i="40"/>
  <c r="K79" i="40"/>
  <c r="K77" i="40"/>
  <c r="K80" i="36"/>
  <c r="K79" i="36"/>
  <c r="K77" i="36"/>
  <c r="K82" i="19"/>
  <c r="K79" i="19"/>
  <c r="K29" i="38" l="1"/>
  <c r="K31" i="38" s="1"/>
  <c r="I30" i="38"/>
  <c r="K30" i="38" s="1"/>
  <c r="K32" i="38"/>
  <c r="J55" i="38"/>
  <c r="K61" i="38"/>
  <c r="K62" i="38"/>
  <c r="K63" i="38"/>
  <c r="B69" i="38"/>
  <c r="J77" i="38"/>
  <c r="J83" i="38" s="1"/>
  <c r="J80" i="38"/>
  <c r="J81" i="38"/>
  <c r="J91" i="38"/>
  <c r="J92" i="38"/>
  <c r="J93" i="38"/>
  <c r="J94" i="38"/>
  <c r="G112" i="38"/>
  <c r="K112" i="38" s="1"/>
  <c r="K113" i="38"/>
  <c r="G114" i="38"/>
  <c r="K114" i="38" s="1"/>
  <c r="K115" i="38"/>
  <c r="I125" i="38"/>
  <c r="J125" i="38" s="1"/>
  <c r="K60" i="38" l="1"/>
  <c r="K64" i="38" s="1"/>
  <c r="K71" i="38" s="1"/>
  <c r="K116" i="38"/>
  <c r="K138" i="38" s="1"/>
  <c r="K33" i="38"/>
  <c r="K134" i="38" l="1"/>
  <c r="K40" i="38"/>
  <c r="K41" i="38"/>
  <c r="K42" i="38" l="1"/>
  <c r="K79" i="38" l="1"/>
  <c r="K69" i="38"/>
  <c r="K54" i="38"/>
  <c r="K77" i="38" s="1"/>
  <c r="K52" i="38"/>
  <c r="K50" i="38"/>
  <c r="K51" i="38"/>
  <c r="K82" i="38"/>
  <c r="K49" i="38"/>
  <c r="K47" i="38"/>
  <c r="K53" i="38"/>
  <c r="K48" i="38"/>
  <c r="K78" i="38" l="1"/>
  <c r="K55" i="38"/>
  <c r="K70" i="38" s="1"/>
  <c r="K72" i="38" s="1"/>
  <c r="K135" i="38" l="1"/>
  <c r="K80" i="38"/>
  <c r="K81" i="38" s="1"/>
  <c r="K83" i="38" s="1"/>
  <c r="K136" i="38" l="1"/>
  <c r="K94" i="38"/>
  <c r="K101" i="38"/>
  <c r="K92" i="38"/>
  <c r="K90" i="38"/>
  <c r="K91" i="38"/>
  <c r="K93" i="38"/>
  <c r="K95" i="38"/>
  <c r="K96" i="38" l="1"/>
  <c r="K106" i="38" s="1"/>
  <c r="K107" i="38" s="1"/>
  <c r="K137" i="38" s="1"/>
  <c r="K139" i="38" s="1"/>
  <c r="K121" i="38" s="1"/>
  <c r="K122" i="38" s="1"/>
  <c r="K123" i="38" l="1"/>
  <c r="K124" i="38" s="1"/>
  <c r="K125" i="38" s="1"/>
  <c r="K126" i="38" s="1"/>
  <c r="K127" i="38" l="1"/>
  <c r="K128" i="38"/>
  <c r="K129" i="38" l="1"/>
  <c r="K140" i="38" s="1"/>
  <c r="K141" i="38" s="1"/>
  <c r="K63" i="37"/>
  <c r="K62" i="37"/>
  <c r="K61" i="37"/>
  <c r="K63" i="19"/>
  <c r="K62" i="19"/>
  <c r="K61" i="19"/>
  <c r="K63" i="39"/>
  <c r="K62" i="39"/>
  <c r="K61" i="39"/>
  <c r="K63" i="40"/>
  <c r="K62" i="40"/>
  <c r="K61" i="40"/>
  <c r="K63" i="36"/>
  <c r="K62" i="36"/>
  <c r="K61" i="36"/>
  <c r="J80" i="40"/>
  <c r="J77" i="40"/>
  <c r="J80" i="36"/>
  <c r="J77" i="36"/>
  <c r="J80" i="34"/>
  <c r="J77" i="34"/>
  <c r="J80" i="39"/>
  <c r="J77" i="39"/>
  <c r="J80" i="19"/>
  <c r="J77" i="19"/>
  <c r="J80" i="37" l="1"/>
  <c r="G7" i="42" l="1"/>
  <c r="G6" i="42"/>
  <c r="G8" i="42" l="1"/>
  <c r="G9" i="42" s="1"/>
  <c r="G112" i="40" s="1"/>
  <c r="K112" i="40" s="1"/>
  <c r="G112" i="19"/>
  <c r="K112" i="19" s="1"/>
  <c r="G112" i="34"/>
  <c r="K112" i="34" s="1"/>
  <c r="G112" i="36"/>
  <c r="K112" i="36" s="1"/>
  <c r="I125" i="40"/>
  <c r="J125" i="40" s="1"/>
  <c r="K115" i="40"/>
  <c r="K113" i="40"/>
  <c r="J94" i="40"/>
  <c r="J93" i="40"/>
  <c r="J92" i="40"/>
  <c r="J91" i="40"/>
  <c r="B69" i="40"/>
  <c r="I125" i="36"/>
  <c r="J125" i="36" s="1"/>
  <c r="K115" i="36"/>
  <c r="K113" i="36"/>
  <c r="J94" i="36"/>
  <c r="J93" i="36"/>
  <c r="J92" i="36"/>
  <c r="J91" i="36"/>
  <c r="B69" i="36"/>
  <c r="I125" i="34"/>
  <c r="J125" i="34" s="1"/>
  <c r="K115" i="34"/>
  <c r="K113" i="34"/>
  <c r="J94" i="34"/>
  <c r="J93" i="34"/>
  <c r="J92" i="34"/>
  <c r="J91" i="34"/>
  <c r="B69" i="34"/>
  <c r="K63" i="34"/>
  <c r="K62" i="34"/>
  <c r="K61" i="34"/>
  <c r="I125" i="39"/>
  <c r="J125" i="39" s="1"/>
  <c r="K113" i="39"/>
  <c r="J94" i="39"/>
  <c r="J93" i="39"/>
  <c r="J92" i="39"/>
  <c r="J91" i="39"/>
  <c r="B69" i="39"/>
  <c r="J94" i="37"/>
  <c r="I125" i="19"/>
  <c r="J125" i="19" s="1"/>
  <c r="K115" i="19"/>
  <c r="K113" i="19"/>
  <c r="J94" i="19"/>
  <c r="J93" i="19"/>
  <c r="J92" i="19"/>
  <c r="J91" i="19"/>
  <c r="B69" i="19"/>
  <c r="F5" i="41"/>
  <c r="F4" i="41"/>
  <c r="G112" i="37" l="1"/>
  <c r="F6" i="41"/>
  <c r="G115" i="39" s="1"/>
  <c r="K115" i="39" s="1"/>
  <c r="E3" i="21"/>
  <c r="G3" i="21" s="1"/>
  <c r="J55" i="40" l="1"/>
  <c r="J81" i="40" s="1"/>
  <c r="J83" i="40" s="1"/>
  <c r="K32" i="40"/>
  <c r="I30" i="40"/>
  <c r="K30" i="40" s="1"/>
  <c r="K29" i="40"/>
  <c r="K31" i="40" l="1"/>
  <c r="K33" i="40" s="1"/>
  <c r="K60" i="40"/>
  <c r="K64" i="40" s="1"/>
  <c r="K71" i="40" s="1"/>
  <c r="K134" i="40" l="1"/>
  <c r="K40" i="40"/>
  <c r="K41" i="40"/>
  <c r="K42" i="40" l="1"/>
  <c r="K48" i="40" l="1"/>
  <c r="K69" i="40"/>
  <c r="K54" i="40"/>
  <c r="K78" i="40" s="1"/>
  <c r="K52" i="40"/>
  <c r="K47" i="40"/>
  <c r="K49" i="40"/>
  <c r="K50" i="40"/>
  <c r="K53" i="40"/>
  <c r="K51" i="40"/>
  <c r="K55" i="40" l="1"/>
  <c r="K70" i="40" s="1"/>
  <c r="K72" i="40" s="1"/>
  <c r="K135" i="40" l="1"/>
  <c r="J55" i="39"/>
  <c r="J81" i="39" s="1"/>
  <c r="J83" i="39" s="1"/>
  <c r="K32" i="39"/>
  <c r="I30" i="39"/>
  <c r="K30" i="39" s="1"/>
  <c r="K29" i="39"/>
  <c r="K60" i="39" s="1"/>
  <c r="K64" i="39" s="1"/>
  <c r="I125" i="37"/>
  <c r="J125" i="37" s="1"/>
  <c r="K115" i="37"/>
  <c r="K113" i="37"/>
  <c r="J93" i="37"/>
  <c r="J92" i="37"/>
  <c r="J91" i="37"/>
  <c r="J77" i="37"/>
  <c r="B69" i="37"/>
  <c r="J55" i="37"/>
  <c r="J81" i="37" s="1"/>
  <c r="K32" i="37"/>
  <c r="I30" i="37"/>
  <c r="K30" i="37" s="1"/>
  <c r="K29" i="37"/>
  <c r="K60" i="37" s="1"/>
  <c r="K64" i="37" s="1"/>
  <c r="J55" i="36"/>
  <c r="J81" i="36" s="1"/>
  <c r="J83" i="36" s="1"/>
  <c r="K32" i="36"/>
  <c r="I30" i="36"/>
  <c r="K30" i="36" s="1"/>
  <c r="K29" i="36"/>
  <c r="K60" i="36" s="1"/>
  <c r="K64" i="36" s="1"/>
  <c r="J55" i="34"/>
  <c r="J81" i="34" s="1"/>
  <c r="J83" i="34" s="1"/>
  <c r="K32" i="34"/>
  <c r="I30" i="34"/>
  <c r="K30" i="34" s="1"/>
  <c r="K29" i="34"/>
  <c r="G6" i="8"/>
  <c r="G7" i="8"/>
  <c r="G8" i="8"/>
  <c r="G9" i="8"/>
  <c r="G10" i="8"/>
  <c r="K81" i="40" l="1"/>
  <c r="K83" i="40" s="1"/>
  <c r="G11" i="8"/>
  <c r="G12" i="8" s="1"/>
  <c r="G112" i="39" s="1"/>
  <c r="K112" i="39" s="1"/>
  <c r="K31" i="36"/>
  <c r="K33" i="36" s="1"/>
  <c r="K71" i="36"/>
  <c r="K31" i="34"/>
  <c r="K33" i="34" s="1"/>
  <c r="K60" i="34"/>
  <c r="K64" i="34" s="1"/>
  <c r="K71" i="34" s="1"/>
  <c r="K31" i="39"/>
  <c r="K33" i="39" s="1"/>
  <c r="K71" i="39"/>
  <c r="J83" i="37"/>
  <c r="K31" i="37"/>
  <c r="K33" i="37" s="1"/>
  <c r="K136" i="40" l="1"/>
  <c r="K92" i="40"/>
  <c r="K91" i="40"/>
  <c r="K101" i="40"/>
  <c r="K95" i="40"/>
  <c r="K93" i="40"/>
  <c r="K90" i="40"/>
  <c r="K94" i="40"/>
  <c r="K134" i="37"/>
  <c r="K134" i="36"/>
  <c r="K134" i="34"/>
  <c r="K134" i="39"/>
  <c r="K41" i="39"/>
  <c r="K40" i="39"/>
  <c r="K40" i="37"/>
  <c r="K71" i="37"/>
  <c r="K41" i="37"/>
  <c r="K41" i="36"/>
  <c r="K40" i="36"/>
  <c r="K41" i="34"/>
  <c r="K40" i="34"/>
  <c r="K96" i="40" l="1"/>
  <c r="K106" i="40" s="1"/>
  <c r="K107" i="40" s="1"/>
  <c r="K137" i="40" s="1"/>
  <c r="K139" i="40" s="1"/>
  <c r="K42" i="37"/>
  <c r="K42" i="39"/>
  <c r="K42" i="36"/>
  <c r="K42" i="34"/>
  <c r="K82" i="36" l="1"/>
  <c r="K79" i="34"/>
  <c r="K82" i="34"/>
  <c r="K79" i="39"/>
  <c r="K82" i="39"/>
  <c r="K49" i="37"/>
  <c r="K69" i="36"/>
  <c r="K69" i="34"/>
  <c r="K69" i="39"/>
  <c r="K54" i="37"/>
  <c r="K78" i="37" s="1"/>
  <c r="K51" i="37"/>
  <c r="K53" i="37"/>
  <c r="K50" i="37"/>
  <c r="K52" i="37"/>
  <c r="K47" i="37"/>
  <c r="K69" i="37"/>
  <c r="K48" i="37"/>
  <c r="K52" i="39"/>
  <c r="K49" i="39"/>
  <c r="K48" i="39"/>
  <c r="K53" i="39"/>
  <c r="K54" i="39"/>
  <c r="K77" i="39" s="1"/>
  <c r="K78" i="39" s="1"/>
  <c r="K50" i="39"/>
  <c r="K51" i="39"/>
  <c r="K47" i="39"/>
  <c r="K54" i="36"/>
  <c r="K78" i="36" s="1"/>
  <c r="K47" i="36"/>
  <c r="K49" i="36"/>
  <c r="K52" i="36"/>
  <c r="K50" i="36"/>
  <c r="K53" i="36"/>
  <c r="K48" i="36"/>
  <c r="K51" i="36"/>
  <c r="K51" i="34"/>
  <c r="K54" i="34"/>
  <c r="K77" i="34" s="1"/>
  <c r="K78" i="34" s="1"/>
  <c r="K50" i="34"/>
  <c r="K49" i="34"/>
  <c r="K53" i="34"/>
  <c r="K48" i="34"/>
  <c r="K52" i="34"/>
  <c r="K47" i="34"/>
  <c r="K55" i="37" l="1"/>
  <c r="K55" i="39"/>
  <c r="K70" i="39" s="1"/>
  <c r="K72" i="39" s="1"/>
  <c r="K80" i="39" s="1"/>
  <c r="K55" i="34"/>
  <c r="K70" i="34" s="1"/>
  <c r="K72" i="34" s="1"/>
  <c r="K80" i="34" s="1"/>
  <c r="K55" i="36"/>
  <c r="K70" i="36" s="1"/>
  <c r="K72" i="36" s="1"/>
  <c r="G4" i="21"/>
  <c r="G5" i="21" s="1"/>
  <c r="G114" i="34" l="1"/>
  <c r="K114" i="34" s="1"/>
  <c r="K116" i="34" s="1"/>
  <c r="K138" i="34" s="1"/>
  <c r="G114" i="19"/>
  <c r="K114" i="19" s="1"/>
  <c r="K116" i="19" s="1"/>
  <c r="K138" i="19" s="1"/>
  <c r="G114" i="40"/>
  <c r="K114" i="40" s="1"/>
  <c r="K116" i="40" s="1"/>
  <c r="K138" i="40" s="1"/>
  <c r="K121" i="40" s="1"/>
  <c r="G114" i="39"/>
  <c r="K114" i="39" s="1"/>
  <c r="K116" i="39" s="1"/>
  <c r="K138" i="39" s="1"/>
  <c r="G114" i="36"/>
  <c r="K114" i="36" s="1"/>
  <c r="K116" i="36" s="1"/>
  <c r="K138" i="36" s="1"/>
  <c r="K70" i="37"/>
  <c r="K72" i="37" s="1"/>
  <c r="K81" i="39"/>
  <c r="K83" i="39" s="1"/>
  <c r="K81" i="36"/>
  <c r="K83" i="36" s="1"/>
  <c r="K81" i="34"/>
  <c r="K83" i="34" s="1"/>
  <c r="K135" i="36"/>
  <c r="K135" i="34"/>
  <c r="K135" i="39"/>
  <c r="G114" i="37"/>
  <c r="K114" i="37" s="1"/>
  <c r="K123" i="40" l="1"/>
  <c r="K122" i="40"/>
  <c r="K81" i="37"/>
  <c r="K83" i="37" s="1"/>
  <c r="K90" i="37" s="1"/>
  <c r="K135" i="37"/>
  <c r="K136" i="39"/>
  <c r="K101" i="39"/>
  <c r="K94" i="39"/>
  <c r="K91" i="39"/>
  <c r="K93" i="39"/>
  <c r="K92" i="39"/>
  <c r="K95" i="39"/>
  <c r="K90" i="39"/>
  <c r="K136" i="36"/>
  <c r="K93" i="36"/>
  <c r="K101" i="36"/>
  <c r="K95" i="36"/>
  <c r="K90" i="36"/>
  <c r="K91" i="36"/>
  <c r="K92" i="36"/>
  <c r="K94" i="36"/>
  <c r="K136" i="34"/>
  <c r="K101" i="34"/>
  <c r="K93" i="34"/>
  <c r="K94" i="34"/>
  <c r="K92" i="34"/>
  <c r="K90" i="34"/>
  <c r="K95" i="34"/>
  <c r="K91" i="34"/>
  <c r="K30" i="19"/>
  <c r="K29" i="19"/>
  <c r="K60" i="19" s="1"/>
  <c r="K64" i="19" s="1"/>
  <c r="K71" i="19" s="1"/>
  <c r="J55" i="19"/>
  <c r="J81" i="19" s="1"/>
  <c r="J83" i="19" s="1"/>
  <c r="K32" i="19"/>
  <c r="K124" i="40" l="1"/>
  <c r="K125" i="40" s="1"/>
  <c r="K96" i="36"/>
  <c r="K106" i="36" s="1"/>
  <c r="K107" i="36" s="1"/>
  <c r="K137" i="36" s="1"/>
  <c r="K139" i="36" s="1"/>
  <c r="K121" i="36" s="1"/>
  <c r="K123" i="36" s="1"/>
  <c r="K96" i="39"/>
  <c r="K106" i="39" s="1"/>
  <c r="K107" i="39" s="1"/>
  <c r="K137" i="39" s="1"/>
  <c r="K139" i="39" s="1"/>
  <c r="K121" i="39" s="1"/>
  <c r="K123" i="39" s="1"/>
  <c r="K96" i="34"/>
  <c r="K106" i="34" s="1"/>
  <c r="K107" i="34" s="1"/>
  <c r="K137" i="34" s="1"/>
  <c r="K139" i="34" s="1"/>
  <c r="K121" i="34" s="1"/>
  <c r="K122" i="34" s="1"/>
  <c r="K94" i="37"/>
  <c r="K92" i="37"/>
  <c r="K93" i="37"/>
  <c r="K136" i="37"/>
  <c r="K101" i="37"/>
  <c r="K95" i="37"/>
  <c r="K91" i="37"/>
  <c r="K31" i="19"/>
  <c r="K126" i="40" l="1"/>
  <c r="K127" i="40"/>
  <c r="K128" i="40"/>
  <c r="K122" i="36"/>
  <c r="K124" i="36" s="1"/>
  <c r="K125" i="36" s="1"/>
  <c r="K126" i="36" s="1"/>
  <c r="K122" i="39"/>
  <c r="K124" i="39" s="1"/>
  <c r="K125" i="39" s="1"/>
  <c r="K128" i="39" s="1"/>
  <c r="K123" i="34"/>
  <c r="K124" i="34" s="1"/>
  <c r="K125" i="34" s="1"/>
  <c r="K128" i="34" s="1"/>
  <c r="K96" i="37"/>
  <c r="K106" i="37" s="1"/>
  <c r="K107" i="37" s="1"/>
  <c r="K137" i="37" s="1"/>
  <c r="K33" i="19"/>
  <c r="K41" i="19" l="1"/>
  <c r="K134" i="19"/>
  <c r="K129" i="40"/>
  <c r="K140" i="40" s="1"/>
  <c r="K141" i="40" s="1"/>
  <c r="K127" i="36"/>
  <c r="K128" i="36"/>
  <c r="K126" i="34"/>
  <c r="K127" i="34"/>
  <c r="K126" i="39"/>
  <c r="K127" i="39"/>
  <c r="H5" i="28"/>
  <c r="K112" i="37"/>
  <c r="K40" i="19"/>
  <c r="K42" i="19" s="1"/>
  <c r="K53" i="19" l="1"/>
  <c r="K69" i="19"/>
  <c r="K129" i="36"/>
  <c r="K140" i="36" s="1"/>
  <c r="K141" i="36" s="1"/>
  <c r="H8" i="28" s="1"/>
  <c r="K129" i="39"/>
  <c r="K140" i="39" s="1"/>
  <c r="K141" i="39" s="1"/>
  <c r="H6" i="28" s="1"/>
  <c r="K129" i="34"/>
  <c r="K140" i="34" s="1"/>
  <c r="K141" i="34" s="1"/>
  <c r="H7" i="28" s="1"/>
  <c r="K116" i="37"/>
  <c r="K138" i="37" s="1"/>
  <c r="K139" i="37" s="1"/>
  <c r="K121" i="37" s="1"/>
  <c r="K51" i="19"/>
  <c r="K50" i="19"/>
  <c r="K52" i="19"/>
  <c r="K47" i="19"/>
  <c r="K49" i="19"/>
  <c r="K54" i="19"/>
  <c r="K77" i="19" s="1"/>
  <c r="K78" i="19" s="1"/>
  <c r="K48" i="19"/>
  <c r="K123" i="37" l="1"/>
  <c r="K122" i="37"/>
  <c r="K55" i="19"/>
  <c r="K70" i="19" s="1"/>
  <c r="K72" i="19" s="1"/>
  <c r="K135" i="19" l="1"/>
  <c r="K80" i="19"/>
  <c r="K124" i="37"/>
  <c r="K125" i="37" s="1"/>
  <c r="K128" i="37" s="1"/>
  <c r="H9" i="28"/>
  <c r="K81" i="19" l="1"/>
  <c r="K83" i="19" s="1"/>
  <c r="K127" i="37"/>
  <c r="K126" i="37"/>
  <c r="I6" i="28"/>
  <c r="J6" i="28" s="1"/>
  <c r="K6" i="28" s="1"/>
  <c r="I7" i="28"/>
  <c r="J7" i="28" s="1"/>
  <c r="K7" i="28" s="1"/>
  <c r="I5" i="28"/>
  <c r="J5" i="28" s="1"/>
  <c r="K5" i="28" s="1"/>
  <c r="I9" i="28"/>
  <c r="J9" i="28" s="1"/>
  <c r="K9" i="28" s="1"/>
  <c r="I8" i="28"/>
  <c r="J8" i="28" s="1"/>
  <c r="K8" i="28" s="1"/>
  <c r="K136" i="19" l="1"/>
  <c r="K92" i="19"/>
  <c r="K101" i="19"/>
  <c r="K90" i="19"/>
  <c r="K91" i="19"/>
  <c r="K93" i="19"/>
  <c r="K94" i="19"/>
  <c r="K95" i="19"/>
  <c r="K129" i="37"/>
  <c r="K140" i="37" s="1"/>
  <c r="K141" i="37" s="1"/>
  <c r="H3" i="28" s="1"/>
  <c r="I3" i="28" s="1"/>
  <c r="J3" i="28" s="1"/>
  <c r="K3" i="28" s="1"/>
  <c r="K96" i="19" l="1"/>
  <c r="K106" i="19" s="1"/>
  <c r="K107" i="19" s="1"/>
  <c r="K137" i="19" s="1"/>
  <c r="K139" i="19" s="1"/>
  <c r="K121" i="19" s="1"/>
  <c r="K122" i="19" l="1"/>
  <c r="K123" i="19"/>
  <c r="K124" i="19" s="1"/>
  <c r="K125" i="19" s="1"/>
  <c r="K128" i="19" l="1"/>
  <c r="K127" i="19"/>
  <c r="K126" i="19"/>
  <c r="K129" i="19" s="1"/>
  <c r="K140" i="19" s="1"/>
  <c r="K141" i="19" s="1"/>
  <c r="H4" i="28" s="1"/>
  <c r="H10" i="28" l="1"/>
  <c r="I4" i="28"/>
  <c r="J4" i="28" l="1"/>
  <c r="I10" i="28"/>
  <c r="K4" i="28" l="1"/>
  <c r="K10" i="28" s="1"/>
  <c r="J10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25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tc={A63EB353-1F31-4A2F-A64F-0A97B35D7721}</author>
  </authors>
  <commentList>
    <comment ref="B125" authorId="0" shapeId="0" xr:uid="{A63EB353-1F31-4A2F-A64F-0A97B35D772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tc={8098186A-6A12-42C9-B9A1-2376ECF7AD60}</author>
  </authors>
  <commentList>
    <comment ref="B125" authorId="0" shapeId="0" xr:uid="{8098186A-6A12-42C9-B9A1-2376ECF7AD6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tc={17F94F92-8949-4D8F-BA68-841CB8BB65AC}</author>
  </authors>
  <commentList>
    <comment ref="B125" authorId="0" shapeId="0" xr:uid="{17F94F92-8949-4D8F-BA68-841CB8BB65A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tc={4B238D7B-F77E-4CCA-ADA4-77A259FBE138}</author>
  </authors>
  <commentList>
    <comment ref="B125" authorId="0" shapeId="0" xr:uid="{4B238D7B-F77E-4CCA-ADA4-77A259FBE1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tc={8D455B6F-033B-4A52-AFAF-11B7F962BC0B}</author>
  </authors>
  <commentList>
    <comment ref="B125" authorId="0" shapeId="0" xr:uid="{8D455B6F-033B-4A52-AFAF-11B7F962BC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tc={9C99FF53-0143-4282-AC69-0ED9C9C6A5F5}</author>
  </authors>
  <commentList>
    <comment ref="B125" authorId="0" shapeId="0" xr:uid="{9C99FF53-0143-4282-AC69-0ED9C9C6A5F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<sst xmlns="http://schemas.openxmlformats.org/spreadsheetml/2006/main" count="1567" uniqueCount="213">
  <si>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</si>
  <si>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</si>
  <si>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</si>
  <si>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</si>
  <si>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</si>
  <si>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</si>
  <si>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</si>
  <si>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</si>
  <si>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</si>
  <si>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</si>
  <si>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</si>
  <si>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</si>
  <si>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</si>
  <si>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</si>
  <si>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</si>
  <si>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</si>
  <si>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</si>
  <si>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</si>
  <si>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</si>
  <si>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</si>
  <si>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</si>
  <si>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</si>
  <si>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</si>
  <si>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</si>
  <si>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</si>
  <si>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</si>
  <si>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</si>
  <si>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</si>
  <si>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</si>
  <si>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</si>
  <si>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AVISO PREVIO INDENIZADO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</si>
  <si>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</si>
  <si>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</si>
  <si>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</si>
  <si>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</si>
  <si>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</si>
  <si>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</si>
  <si>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</si>
  <si>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</si>
  <si>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</si>
  <si>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Salário Base</t>
  </si>
  <si>
    <t>Adicional de Periculosidade</t>
  </si>
  <si>
    <t>Adicional de Insalubridade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</si>
  <si>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</si>
  <si>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</si>
  <si>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</si>
  <si>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</si>
  <si>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</si>
  <si>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</si>
  <si>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</si>
  <si>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</si>
  <si>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</si>
  <si>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</si>
  <si>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</si>
  <si>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</si>
  <si>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</si>
  <si>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</si>
  <si>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</si>
  <si>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</si>
  <si>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</si>
  <si>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</si>
  <si>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</si>
  <si>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</si>
  <si>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</si>
  <si>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</si>
  <si>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SUBSTITUTO NA COBERTURA DE FÉRIAS</t>
  </si>
  <si>
    <t>SUBSTITUTO NA COBERTURA DE LICENÇA PATERNIDADE</t>
  </si>
  <si>
    <t>SUBSTITUTO NA COBERTURA DE OUTRAS AUSÊNCIAS (ESPECIFICAR)</t>
  </si>
  <si>
    <t xml:space="preserve">Outros (especificar) </t>
  </si>
  <si>
    <t>INCIDÊNCIA DO FGTS SOBRE O AVISO PRÉVIO INDENIZADO</t>
  </si>
  <si>
    <t>Provisão para rescisão</t>
  </si>
  <si>
    <t>AVISO PRÉVIO TRABALHADO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</si>
  <si>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</si>
  <si>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</si>
  <si>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</si>
  <si>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</si>
  <si>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</si>
  <si>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</si>
  <si>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</si>
  <si>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</si>
  <si>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</si>
  <si>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</si>
  <si>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</si>
  <si>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</si>
  <si>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</si>
  <si>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</si>
  <si>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</si>
  <si>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</si>
  <si>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Submódulo 4.2- Substituto na intrajornada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</si>
  <si>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</si>
  <si>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</si>
  <si>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</si>
  <si>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</si>
  <si>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</si>
  <si>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</si>
  <si>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</si>
  <si>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</si>
  <si>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>13º (décimo terceiro) SALÁRIO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</si>
  <si>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</si>
  <si>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</si>
  <si>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</si>
  <si>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</si>
  <si>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</si>
  <si>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>01 DE JANEIRO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</si>
  <si>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</si>
  <si>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</si>
  <si>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</si>
  <si>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</si>
  <si>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</si>
  <si>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</si>
  <si>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FÉRIAS E ADICIONAL DE FÉRIAS</t>
  </si>
  <si>
    <t>UNIDADE</t>
  </si>
  <si>
    <t>SUBSTITUTO NA COBERTURA DE AUSENCIA POR ACIDENTE DE TRABALHO</t>
  </si>
  <si>
    <t>PALMAS/TO</t>
  </si>
  <si>
    <t>EQUIPAMENTOS</t>
  </si>
  <si>
    <t>Descrição</t>
  </si>
  <si>
    <t xml:space="preserve">SERVIÇO PÚBLICO FEDERAL
MJSP - POLÍCIA FEDERAL
COMISSÃO PERMANENTE DE LICITAÇÕES - CPL/SELOG/SR/PF/TO
</t>
  </si>
  <si>
    <t xml:space="preserve">PREGÃO ELETRÔNICO Nº </t>
  </si>
  <si>
    <t>SERVIÇO PÚBLICO FEDERAL
MJSP - POLÍCIA FEDERAL
COMISSÃO PERMANENTE DE LICITAÇÕES - CPL/SELOG/SR/PF/TO</t>
  </si>
  <si>
    <t>MULTA DO FGTS SOBRE AVISO PRÉVIO INDENIZADO</t>
  </si>
  <si>
    <t>FATURAMENTO (TOTAL MODULOS + M6A +M6B)</t>
  </si>
  <si>
    <t>CALCULO POR DENTRO</t>
  </si>
  <si>
    <t>TRIBUTOS</t>
  </si>
  <si>
    <t>Valor médio Unitário</t>
  </si>
  <si>
    <t xml:space="preserve">Valor Total </t>
  </si>
  <si>
    <r>
      <t xml:space="preserve">Depreciação mensal </t>
    </r>
    <r>
      <rPr>
        <b/>
        <sz val="11"/>
        <color rgb="FFFF0000"/>
        <rFont val="Arial"/>
        <family val="2"/>
      </rPr>
      <t>*</t>
    </r>
  </si>
  <si>
    <t>Insumos</t>
  </si>
  <si>
    <t>CUSTOS INDIRETOS, TRIBUTOS E LUCRO</t>
  </si>
  <si>
    <t>Grupo</t>
  </si>
  <si>
    <t>Localidade</t>
  </si>
  <si>
    <t>Item</t>
  </si>
  <si>
    <t>Valor Total 12 meses</t>
  </si>
  <si>
    <t>SIM</t>
  </si>
  <si>
    <t>VALOR TOTAL</t>
  </si>
  <si>
    <t>MULTA DO FGTS SOBRE AVISO PRÉVIO TRABALHADO</t>
  </si>
  <si>
    <t>POSTO</t>
  </si>
  <si>
    <t>Uniforme</t>
  </si>
  <si>
    <t>Quantidade Postos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</si>
  <si>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</si>
  <si>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</si>
  <si>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</si>
  <si>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</si>
  <si>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</si>
  <si>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Vida útil/ano</t>
  </si>
  <si>
    <t>SUBSTITUTO NA COBERTURA DE AUSÊNCIAS LEGAIS</t>
  </si>
  <si>
    <t>SUBSTITUTO NA COBERTURA DE LICENÇA MATERNIDADE</t>
  </si>
  <si>
    <t>Valor Mensal por Posto - R$</t>
  </si>
  <si>
    <t>Valor Mensal total - R$</t>
  </si>
  <si>
    <t>3515-05</t>
  </si>
  <si>
    <t>T. SECRETARIADO</t>
  </si>
  <si>
    <t>TÉCNICO EM SECRETARIADO</t>
  </si>
  <si>
    <t xml:space="preserve">TRANSPORTE </t>
  </si>
  <si>
    <t xml:space="preserve">AUXÍLIO- REFEIÇÃO/ALIMENTAÇÃO </t>
  </si>
  <si>
    <t>RECEPCIONISTA</t>
  </si>
  <si>
    <t xml:space="preserve">QUANTIDADE </t>
  </si>
  <si>
    <t>4221-05</t>
  </si>
  <si>
    <t>Processo Administrativo n.° 08297.004711/2023-81</t>
  </si>
  <si>
    <t>COPEIRO</t>
  </si>
  <si>
    <t>1 POSTO</t>
  </si>
  <si>
    <t>5134-25</t>
  </si>
  <si>
    <t xml:space="preserve">RECEPCIONISTA </t>
  </si>
  <si>
    <t>AUXILIAR ADMINISTRATIVO</t>
  </si>
  <si>
    <t>4110-05</t>
  </si>
  <si>
    <t>AUX. ADMINISTRATIVO</t>
  </si>
  <si>
    <t>AUX. ADMNISTRATIVO</t>
  </si>
  <si>
    <t>VALOR ANUAL</t>
  </si>
  <si>
    <t>RELÓGIO DE PONTO BIOMÉTRICO</t>
  </si>
  <si>
    <t>SR/PF/TO) Palmas/TO</t>
  </si>
  <si>
    <t>SR/PF/TO Palmas/TO</t>
  </si>
  <si>
    <t>ARAGUAÍNA/TO</t>
  </si>
  <si>
    <t xml:space="preserve"> T. SECRETARIADO</t>
  </si>
  <si>
    <t>T.SECRETARIADO</t>
  </si>
  <si>
    <t>1 POSTO - 40H</t>
  </si>
  <si>
    <t>NÃO</t>
  </si>
  <si>
    <t xml:space="preserve">Serviços de Recepção SR/PF/TO (CBO 4221-05) </t>
  </si>
  <si>
    <t>DPF/AGA/TO Araguaína/TO</t>
  </si>
  <si>
    <t>Camisa manga cumprida (feminina/masculina)</t>
  </si>
  <si>
    <t>Calçado tipo extremo conforto na cor preta, com solado antiderrapante para o cargo de copeiro(a)</t>
  </si>
  <si>
    <t>Avental tecido impermeavél/áreas molhadas até a altura dos joelhos/120x70CM, forrado. Características adicionais: tiras de amarrar fixas</t>
  </si>
  <si>
    <t>Touca de cozinha para copeiro características adicionais círculo da touca tecido tipo rede</t>
  </si>
  <si>
    <t>QUANT.ANUAL POR COLABORADOR</t>
  </si>
  <si>
    <t>ADMINISTRATIVO - UNIFORME</t>
  </si>
  <si>
    <t xml:space="preserve">*Depreciação realizada método linha reta = (valor do equipamento x 100%-a taxa de depreciação IN RFB nº 1700/2017) / (meses do contrato(60) x tempo de vida útil) </t>
  </si>
  <si>
    <t>Valor Total             5 anos</t>
  </si>
  <si>
    <t>SAT  - Seguro Acidente de Trabalho - RAT 3,00% X FAP 1,0 %(Apresentar comprovação na GFIP)</t>
  </si>
  <si>
    <t>Especiﬁcação</t>
  </si>
  <si>
    <t>Mensal</t>
  </si>
  <si>
    <t xml:space="preserve">Insumos </t>
  </si>
  <si>
    <t>Fornecimento</t>
  </si>
  <si>
    <t>Custo Mensal</t>
  </si>
  <si>
    <t xml:space="preserve">Total </t>
  </si>
  <si>
    <t>Quantidade Mensal</t>
  </si>
  <si>
    <r>
      <t>Calça Comprida Social feminina/saia/calça masculina (com tecido e confecção adequados)</t>
    </r>
    <r>
      <rPr>
        <b/>
        <sz val="9"/>
        <color rgb="FF000000"/>
        <rFont val="Arial"/>
        <family val="2"/>
      </rPr>
      <t xml:space="preserve"> </t>
    </r>
  </si>
  <si>
    <t>TOTAL MENSAL  (POR Colaborador)=Total de 16 postos</t>
  </si>
  <si>
    <t>Unidade</t>
  </si>
  <si>
    <t xml:space="preserve">Café em pó </t>
  </si>
  <si>
    <t xml:space="preserve">Açucar </t>
  </si>
  <si>
    <t>KG</t>
  </si>
  <si>
    <t xml:space="preserve">TOTAL POR COLABORADOR - MENSAL </t>
  </si>
  <si>
    <t>-</t>
  </si>
  <si>
    <t>SEGURO DE VIDA (CLÁUSULA 13º CCT SEAC-TO)</t>
  </si>
  <si>
    <t>z</t>
  </si>
  <si>
    <t>Serviços de Recepção Posto de Emissão de Passaportes -PEP Shopping (CBO 4221-05)</t>
  </si>
  <si>
    <t>Serviços de  Auxiliar Administrativo SR/PF/TO             (CBO 4110-05)</t>
  </si>
  <si>
    <t xml:space="preserve">Serviços de Copeiro SR/PF/TO (CBO 5134-25)  </t>
  </si>
  <si>
    <t>Serviços de Técnico em Secretariado SR/PF/TO             (CBO 3515-05)</t>
  </si>
  <si>
    <t>Serviços de Técnico em Secretariado DPF/AGA/TO      (CBO 3515-05)</t>
  </si>
  <si>
    <t>Serviços de Recepção DPF/AGA/TO                                      (CBO 4221-05)</t>
  </si>
  <si>
    <t xml:space="preserve">Preço </t>
  </si>
  <si>
    <t>Pacote 2kg</t>
  </si>
  <si>
    <t>AMPARO SOCIAL</t>
  </si>
  <si>
    <t>COPEIRO - UNIFORME</t>
  </si>
  <si>
    <t>Alterar somente as células que estão em VERMELHO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</si>
</sst>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rgb="FFFF000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45"/>
      </patternFill>
    </fill>
  </fills>
  <borders count="69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64"/>
      </bottom>
      <diagonal/>
    </border>
    <border>
      <left/>
      <right/>
      <top style="medium">
        <color indexed="5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58"/>
      </top>
      <bottom style="medium">
        <color indexed="5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4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1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10" fontId="17" fillId="18" borderId="0" xfId="0" applyNumberFormat="1" applyFont="1" applyFill="1" applyAlignment="1">
      <alignment horizontal="center"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18" fillId="18" borderId="0" xfId="0" applyFont="1" applyFill="1" applyAlignment="1">
      <alignment horizontal="left" vertical="center"/>
    </xf>
    <xf numFmtId="0" fontId="28" fillId="0" borderId="0" xfId="0" applyFont="1" applyAlignment="1">
      <alignment vertical="center" wrapText="1"/>
    </xf>
    <xf numFmtId="0" fontId="29" fillId="0" borderId="0" xfId="0" applyFont="1"/>
    <xf numFmtId="0" fontId="22" fillId="18" borderId="0" xfId="0" applyFont="1" applyFill="1"/>
    <xf numFmtId="0" fontId="21" fillId="18" borderId="0" xfId="0" applyFont="1" applyFill="1"/>
    <xf numFmtId="0" fontId="31" fillId="19" borderId="0" xfId="0" applyFont="1" applyFill="1" applyAlignment="1">
      <alignment horizontal="center"/>
    </xf>
    <xf numFmtId="0" fontId="26" fillId="18" borderId="0" xfId="0" applyFont="1" applyFill="1" applyAlignment="1">
      <alignment horizontal="center"/>
    </xf>
    <xf numFmtId="0" fontId="24" fillId="19" borderId="0" xfId="0" applyFont="1" applyFill="1" applyAlignment="1">
      <alignment horizontal="center"/>
    </xf>
    <xf numFmtId="10" fontId="31" fillId="19" borderId="0" xfId="0" applyNumberFormat="1" applyFont="1" applyFill="1" applyAlignment="1">
      <alignment horizontal="center"/>
    </xf>
    <xf numFmtId="10" fontId="27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31" fillId="19" borderId="0" xfId="0" applyNumberFormat="1" applyFont="1" applyFill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/>
    <xf numFmtId="0" fontId="35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5" fillId="11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19" borderId="21" xfId="0" applyFill="1" applyBorder="1" applyAlignment="1">
      <alignment horizontal="center" vertical="center"/>
    </xf>
    <xf numFmtId="165" fontId="0" fillId="19" borderId="21" xfId="34" applyFont="1" applyFill="1" applyBorder="1" applyAlignment="1">
      <alignment horizontal="center" vertical="center"/>
    </xf>
    <xf numFmtId="0" fontId="39" fillId="23" borderId="21" xfId="0" applyFont="1" applyFill="1" applyBorder="1" applyAlignment="1">
      <alignment horizontal="center" vertical="center" wrapText="1"/>
    </xf>
    <xf numFmtId="0" fontId="33" fillId="22" borderId="21" xfId="0" applyFont="1" applyFill="1" applyBorder="1" applyAlignment="1">
      <alignment horizontal="center" vertical="center" wrapText="1"/>
    </xf>
    <xf numFmtId="164" fontId="33" fillId="22" borderId="21" xfId="34" applyNumberFormat="1" applyFont="1" applyFill="1" applyBorder="1" applyAlignment="1">
      <alignment horizontal="center" vertical="center" wrapText="1"/>
    </xf>
    <xf numFmtId="0" fontId="39" fillId="23" borderId="22" xfId="0" applyFont="1" applyFill="1" applyBorder="1" applyAlignment="1">
      <alignment horizontal="center" vertical="center" wrapText="1"/>
    </xf>
    <xf numFmtId="0" fontId="0" fillId="19" borderId="22" xfId="0" applyFill="1" applyBorder="1" applyAlignment="1">
      <alignment horizontal="center" vertical="center"/>
    </xf>
    <xf numFmtId="44" fontId="0" fillId="0" borderId="21" xfId="0" applyNumberFormat="1" applyBorder="1"/>
    <xf numFmtId="44" fontId="23" fillId="23" borderId="21" xfId="0" applyNumberFormat="1" applyFont="1" applyFill="1" applyBorder="1"/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wrapText="1"/>
    </xf>
    <xf numFmtId="165" fontId="23" fillId="0" borderId="21" xfId="0" applyNumberFormat="1" applyFont="1" applyBorder="1"/>
    <xf numFmtId="0" fontId="43" fillId="27" borderId="21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30" borderId="32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166" fontId="17" fillId="20" borderId="21" xfId="34" applyNumberFormat="1" applyFont="1" applyFill="1" applyBorder="1" applyAlignment="1" applyProtection="1">
      <alignment horizontal="center" vertical="center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49" fontId="18" fillId="20" borderId="21" xfId="0" applyNumberFormat="1" applyFont="1" applyFill="1" applyBorder="1" applyAlignment="1">
      <alignment horizontal="center" vertical="center" wrapText="1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30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6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30" borderId="44" xfId="0" applyFont="1" applyFill="1" applyBorder="1" applyAlignment="1">
      <alignment horizontal="center" vertical="center"/>
    </xf>
    <xf numFmtId="0" fontId="30" fillId="18" borderId="0" xfId="0" applyFont="1" applyFill="1" applyAlignment="1">
      <alignment horizontal="right"/>
    </xf>
    <xf numFmtId="165" fontId="30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30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0" fontId="29" fillId="19" borderId="0" xfId="0" applyFont="1" applyFill="1" applyAlignment="1">
      <alignment horizontal="center"/>
    </xf>
    <xf numFmtId="165" fontId="17" fillId="11" borderId="21" xfId="34" applyFont="1" applyFill="1" applyBorder="1" applyAlignment="1" applyProtection="1">
      <alignment vertical="center"/>
    </xf>
    <xf numFmtId="10" fontId="17" fillId="0" borderId="41" xfId="0" applyNumberFormat="1" applyFont="1" applyBorder="1" applyAlignment="1">
      <alignment horizontal="center"/>
    </xf>
    <xf numFmtId="165" fontId="17" fillId="11" borderId="41" xfId="34" applyFont="1" applyFill="1" applyBorder="1" applyAlignment="1" applyProtection="1">
      <alignment vertical="center"/>
    </xf>
    <xf numFmtId="10" fontId="17" fillId="0" borderId="28" xfId="0" applyNumberFormat="1" applyFont="1" applyBorder="1" applyAlignment="1">
      <alignment horizontal="center"/>
    </xf>
    <xf numFmtId="165" fontId="17" fillId="11" borderId="28" xfId="34" applyFont="1" applyFill="1" applyBorder="1" applyAlignment="1" applyProtection="1">
      <alignment vertical="center"/>
    </xf>
    <xf numFmtId="165" fontId="18" fillId="33" borderId="29" xfId="34" applyFont="1" applyFill="1" applyBorder="1" applyAlignment="1" applyProtection="1">
      <alignment vertical="center"/>
    </xf>
    <xf numFmtId="0" fontId="18" fillId="33" borderId="44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8" fillId="33" borderId="32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3" borderId="35" xfId="0" applyNumberFormat="1" applyFont="1" applyFill="1" applyBorder="1" applyAlignment="1">
      <alignment horizontal="center" vertical="center"/>
    </xf>
    <xf numFmtId="165" fontId="18" fillId="33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19" borderId="0" xfId="0" applyFont="1" applyFill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33" xfId="0" applyFont="1" applyFill="1" applyBorder="1" applyAlignment="1">
      <alignment horizontal="center" vertical="center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3" borderId="32" xfId="0" applyFont="1" applyFill="1" applyBorder="1" applyAlignment="1">
      <alignment horizontal="center" vertical="center" wrapText="1"/>
    </xf>
    <xf numFmtId="0" fontId="34" fillId="19" borderId="0" xfId="0" applyFont="1" applyFill="1"/>
    <xf numFmtId="0" fontId="26" fillId="19" borderId="0" xfId="36" applyFont="1" applyFill="1" applyAlignment="1">
      <alignment horizontal="center"/>
    </xf>
    <xf numFmtId="43" fontId="27" fillId="19" borderId="0" xfId="45" applyFont="1" applyFill="1" applyBorder="1"/>
    <xf numFmtId="43" fontId="27" fillId="19" borderId="0" xfId="45" applyFont="1" applyFill="1" applyBorder="1" applyAlignment="1">
      <alignment vertical="center"/>
    </xf>
    <xf numFmtId="43" fontId="26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3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65" fontId="17" fillId="11" borderId="21" xfId="34" applyFont="1" applyFill="1" applyBorder="1" applyAlignment="1">
      <alignment vertical="center"/>
    </xf>
    <xf numFmtId="10" fontId="17" fillId="11" borderId="41" xfId="38" applyNumberFormat="1" applyFont="1" applyFill="1" applyBorder="1" applyAlignment="1">
      <alignment horizontal="center" vertical="center"/>
    </xf>
    <xf numFmtId="165" fontId="17" fillId="11" borderId="41" xfId="34" applyFont="1" applyFill="1" applyBorder="1" applyAlignment="1">
      <alignment vertical="center"/>
    </xf>
    <xf numFmtId="10" fontId="17" fillId="11" borderId="28" xfId="38" applyNumberFormat="1" applyFont="1" applyFill="1" applyBorder="1" applyAlignment="1">
      <alignment horizontal="center" vertical="center"/>
    </xf>
    <xf numFmtId="165" fontId="17" fillId="11" borderId="28" xfId="34" applyFont="1" applyFill="1" applyBorder="1" applyAlignment="1">
      <alignment vertical="center"/>
    </xf>
    <xf numFmtId="10" fontId="18" fillId="33" borderId="32" xfId="38" applyNumberFormat="1" applyFont="1" applyFill="1" applyBorder="1" applyAlignment="1">
      <alignment horizontal="center" vertical="center"/>
    </xf>
    <xf numFmtId="165" fontId="18" fillId="33" borderId="33" xfId="34" applyFont="1" applyFill="1" applyBorder="1" applyAlignment="1">
      <alignment vertical="center"/>
    </xf>
    <xf numFmtId="0" fontId="33" fillId="19" borderId="21" xfId="0" applyFont="1" applyFill="1" applyBorder="1" applyAlignment="1">
      <alignment horizontal="center" vertical="center" wrapText="1"/>
    </xf>
    <xf numFmtId="0" fontId="45" fillId="19" borderId="21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left" wrapText="1"/>
    </xf>
    <xf numFmtId="0" fontId="0" fillId="19" borderId="27" xfId="0" applyFill="1" applyBorder="1" applyAlignment="1">
      <alignment horizontal="center" vertical="center" wrapText="1"/>
    </xf>
    <xf numFmtId="0" fontId="25" fillId="11" borderId="0" xfId="0" applyFont="1" applyFill="1" applyAlignment="1">
      <alignment horizontal="center" vertical="center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0" fontId="20" fillId="19" borderId="0" xfId="0" applyFont="1" applyFill="1" applyAlignment="1">
      <alignment horizontal="center" vertical="center"/>
    </xf>
    <xf numFmtId="0" fontId="29" fillId="19" borderId="0" xfId="0" applyFont="1" applyFill="1" applyAlignment="1">
      <alignment horizontal="center"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left" vertical="center"/>
    </xf>
    <xf numFmtId="0" fontId="17" fillId="33" borderId="24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 shrinkToFit="1"/>
    </xf>
    <xf numFmtId="0" fontId="18" fillId="33" borderId="12" xfId="0" applyFont="1" applyFill="1" applyBorder="1" applyAlignment="1">
      <alignment horizontal="center" vertical="center" shrinkToFit="1"/>
    </xf>
    <xf numFmtId="0" fontId="18" fillId="33" borderId="10" xfId="0" applyFont="1" applyFill="1" applyBorder="1" applyAlignment="1">
      <alignment horizontal="center" vertical="center"/>
    </xf>
    <xf numFmtId="0" fontId="18" fillId="36" borderId="25" xfId="0" applyFont="1" applyFill="1" applyBorder="1" applyAlignment="1">
      <alignment vertical="center"/>
    </xf>
    <xf numFmtId="165" fontId="18" fillId="36" borderId="10" xfId="34" applyFont="1" applyFill="1" applyBorder="1" applyAlignment="1" applyProtection="1">
      <alignment vertical="center"/>
    </xf>
    <xf numFmtId="165" fontId="18" fillId="33" borderId="26" xfId="0" applyNumberFormat="1" applyFont="1" applyFill="1" applyBorder="1" applyAlignment="1">
      <alignment horizontal="center" vertical="center"/>
    </xf>
    <xf numFmtId="0" fontId="18" fillId="18" borderId="21" xfId="0" applyFont="1" applyFill="1" applyBorder="1" applyAlignment="1">
      <alignment horizontal="center"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0" fontId="21" fillId="0" borderId="0" xfId="0" applyFont="1"/>
    <xf numFmtId="0" fontId="43" fillId="0" borderId="41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 wrapText="1"/>
    </xf>
    <xf numFmtId="0" fontId="43" fillId="27" borderId="41" xfId="0" applyFont="1" applyFill="1" applyBorder="1" applyAlignment="1">
      <alignment horizontal="center" vertical="center" wrapText="1"/>
    </xf>
    <xf numFmtId="165" fontId="43" fillId="27" borderId="41" xfId="34" applyFont="1" applyFill="1" applyBorder="1" applyAlignment="1">
      <alignment horizontal="center" vertical="center" wrapText="1"/>
    </xf>
    <xf numFmtId="0" fontId="42" fillId="26" borderId="34" xfId="0" applyFont="1" applyFill="1" applyBorder="1" applyAlignment="1">
      <alignment horizontal="center" vertical="center"/>
    </xf>
    <xf numFmtId="0" fontId="42" fillId="26" borderId="35" xfId="0" applyFont="1" applyFill="1" applyBorder="1" applyAlignment="1">
      <alignment horizontal="center" vertical="center" wrapText="1"/>
    </xf>
    <xf numFmtId="0" fontId="42" fillId="26" borderId="35" xfId="0" applyFont="1" applyFill="1" applyBorder="1" applyAlignment="1">
      <alignment horizontal="center" vertical="center"/>
    </xf>
    <xf numFmtId="0" fontId="42" fillId="26" borderId="36" xfId="0" applyFont="1" applyFill="1" applyBorder="1" applyAlignment="1">
      <alignment horizontal="center" vertical="center" wrapText="1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0" fontId="17" fillId="0" borderId="21" xfId="0" applyFont="1" applyBorder="1" applyAlignment="1" applyProtection="1">
      <alignment horizontal="center" vertical="center"/>
      <protection locked="0"/>
    </xf>
    <xf numFmtId="165" fontId="17" fillId="0" borderId="21" xfId="0" applyNumberFormat="1" applyFont="1" applyBorder="1" applyAlignment="1">
      <alignment vertical="center"/>
    </xf>
    <xf numFmtId="166" fontId="18" fillId="33" borderId="33" xfId="44" applyNumberFormat="1" applyFont="1" applyFill="1" applyBorder="1" applyAlignment="1">
      <alignment horizontal="right" vertical="center"/>
    </xf>
    <xf numFmtId="10" fontId="17" fillId="18" borderId="21" xfId="38" applyNumberFormat="1" applyFont="1" applyFill="1" applyBorder="1" applyAlignment="1">
      <alignment horizontal="center" vertical="center"/>
    </xf>
    <xf numFmtId="165" fontId="17" fillId="18" borderId="21" xfId="34" applyFont="1" applyFill="1" applyBorder="1" applyAlignment="1">
      <alignment vertical="center"/>
    </xf>
    <xf numFmtId="0" fontId="21" fillId="20" borderId="41" xfId="0" applyFont="1" applyFill="1" applyBorder="1" applyAlignment="1">
      <alignment horizontal="center" vertical="center" wrapText="1"/>
    </xf>
    <xf numFmtId="165" fontId="17" fillId="18" borderId="21" xfId="34" applyFont="1" applyFill="1" applyBorder="1" applyAlignment="1" applyProtection="1">
      <alignment vertical="center"/>
    </xf>
    <xf numFmtId="0" fontId="23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23" fillId="37" borderId="41" xfId="0" applyFont="1" applyFill="1" applyBorder="1" applyAlignment="1">
      <alignment horizontal="center" vertical="center" wrapText="1"/>
    </xf>
    <xf numFmtId="166" fontId="31" fillId="37" borderId="12" xfId="0" applyNumberFormat="1" applyFont="1" applyFill="1" applyBorder="1"/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6" borderId="19" xfId="0" applyFont="1" applyFill="1" applyBorder="1" applyAlignment="1">
      <alignment vertical="center"/>
    </xf>
    <xf numFmtId="165" fontId="18" fillId="36" borderId="12" xfId="34" applyFont="1" applyFill="1" applyBorder="1" applyAlignment="1" applyProtection="1">
      <alignment vertical="center"/>
    </xf>
    <xf numFmtId="164" fontId="33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5" borderId="53" xfId="34" applyNumberFormat="1" applyFont="1" applyFill="1" applyBorder="1" applyAlignment="1" applyProtection="1">
      <alignment horizontal="right" vertical="center"/>
    </xf>
    <xf numFmtId="166" fontId="18" fillId="25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66" fontId="33" fillId="22" borderId="27" xfId="0" applyNumberFormat="1" applyFont="1" applyFill="1" applyBorder="1" applyAlignment="1">
      <alignment vertical="center" wrapText="1"/>
    </xf>
    <xf numFmtId="0" fontId="18" fillId="38" borderId="21" xfId="0" applyFont="1" applyFill="1" applyBorder="1" applyAlignment="1">
      <alignment horizontal="center" vertical="center"/>
    </xf>
    <xf numFmtId="0" fontId="17" fillId="38" borderId="21" xfId="0" applyFont="1" applyFill="1" applyBorder="1" applyAlignment="1" applyProtection="1">
      <alignment horizontal="center" vertical="center"/>
      <protection locked="0"/>
    </xf>
    <xf numFmtId="165" fontId="17" fillId="38" borderId="21" xfId="0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horizontal="center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0" fontId="18" fillId="28" borderId="21" xfId="0" applyFont="1" applyFill="1" applyBorder="1" applyAlignment="1">
      <alignment horizontal="center" vertical="center"/>
    </xf>
    <xf numFmtId="14" fontId="17" fillId="39" borderId="41" xfId="0" applyNumberFormat="1" applyFont="1" applyFill="1" applyBorder="1" applyAlignment="1">
      <alignment horizontal="center" vertical="center"/>
    </xf>
    <xf numFmtId="49" fontId="17" fillId="39" borderId="21" xfId="0" applyNumberFormat="1" applyFont="1" applyFill="1" applyBorder="1" applyAlignment="1" applyProtection="1">
      <alignment horizontal="center" vertical="center"/>
      <protection locked="0"/>
    </xf>
    <xf numFmtId="166" fontId="17" fillId="39" borderId="21" xfId="34" applyNumberFormat="1" applyFont="1" applyFill="1" applyBorder="1" applyAlignment="1" applyProtection="1">
      <alignment horizontal="center" vertical="center"/>
    </xf>
    <xf numFmtId="0" fontId="18" fillId="11" borderId="41" xfId="0" applyFont="1" applyFill="1" applyBorder="1" applyAlignment="1">
      <alignment horizontal="center"/>
    </xf>
    <xf numFmtId="165" fontId="17" fillId="11" borderId="41" xfId="34" applyFont="1" applyFill="1" applyBorder="1" applyAlignment="1" applyProtection="1"/>
    <xf numFmtId="0" fontId="18" fillId="11" borderId="28" xfId="0" applyFont="1" applyFill="1" applyBorder="1" applyAlignment="1">
      <alignment horizontal="center"/>
    </xf>
    <xf numFmtId="165" fontId="17" fillId="11" borderId="28" xfId="34" applyFont="1" applyFill="1" applyBorder="1" applyAlignment="1" applyProtection="1"/>
    <xf numFmtId="10" fontId="17" fillId="40" borderId="21" xfId="38" applyNumberFormat="1" applyFont="1" applyFill="1" applyBorder="1" applyAlignment="1" applyProtection="1">
      <alignment horizontal="center" vertical="center"/>
      <protection locked="0"/>
    </xf>
    <xf numFmtId="165" fontId="17" fillId="39" borderId="41" xfId="34" applyFont="1" applyFill="1" applyBorder="1" applyAlignment="1" applyProtection="1">
      <alignment horizontal="center" vertical="center"/>
      <protection locked="0"/>
    </xf>
    <xf numFmtId="165" fontId="17" fillId="39" borderId="21" xfId="34" applyFont="1" applyFill="1" applyBorder="1" applyAlignment="1" applyProtection="1">
      <alignment horizontal="center" vertical="center"/>
      <protection locked="0"/>
    </xf>
    <xf numFmtId="165" fontId="17" fillId="40" borderId="21" xfId="34" applyFont="1" applyFill="1" applyBorder="1" applyAlignment="1" applyProtection="1">
      <alignment horizontal="center" vertical="center"/>
      <protection locked="0"/>
    </xf>
    <xf numFmtId="10" fontId="17" fillId="39" borderId="21" xfId="0" applyNumberFormat="1" applyFont="1" applyFill="1" applyBorder="1" applyAlignment="1">
      <alignment horizontal="center" vertical="center"/>
    </xf>
    <xf numFmtId="10" fontId="17" fillId="40" borderId="21" xfId="0" applyNumberFormat="1" applyFont="1" applyFill="1" applyBorder="1" applyAlignment="1">
      <alignment horizontal="center" vertical="center"/>
    </xf>
    <xf numFmtId="10" fontId="17" fillId="39" borderId="41" xfId="38" applyNumberFormat="1" applyFont="1" applyFill="1" applyBorder="1" applyAlignment="1">
      <alignment horizontal="center" vertical="center"/>
    </xf>
    <xf numFmtId="10" fontId="17" fillId="39" borderId="21" xfId="38" applyNumberFormat="1" applyFont="1" applyFill="1" applyBorder="1" applyAlignment="1">
      <alignment horizontal="center" vertical="center"/>
    </xf>
    <xf numFmtId="10" fontId="2" fillId="40" borderId="28" xfId="38" applyNumberFormat="1" applyFill="1" applyBorder="1" applyAlignment="1">
      <alignment horizontal="center" vertical="center"/>
    </xf>
    <xf numFmtId="10" fontId="18" fillId="39" borderId="41" xfId="0" applyNumberFormat="1" applyFont="1" applyFill="1" applyBorder="1" applyAlignment="1">
      <alignment vertical="center"/>
    </xf>
    <xf numFmtId="10" fontId="18" fillId="39" borderId="28" xfId="0" applyNumberFormat="1" applyFont="1" applyFill="1" applyBorder="1" applyAlignment="1">
      <alignment vertical="center"/>
    </xf>
    <xf numFmtId="10" fontId="18" fillId="39" borderId="21" xfId="0" applyNumberFormat="1" applyFont="1" applyFill="1" applyBorder="1" applyAlignment="1">
      <alignment vertical="center"/>
    </xf>
    <xf numFmtId="164" fontId="0" fillId="40" borderId="21" xfId="0" applyNumberFormat="1" applyFill="1" applyBorder="1" applyAlignment="1">
      <alignment horizontal="center" vertical="center"/>
    </xf>
    <xf numFmtId="165" fontId="0" fillId="40" borderId="21" xfId="34" applyFont="1" applyFill="1" applyBorder="1" applyAlignment="1">
      <alignment horizontal="center" vertical="center"/>
    </xf>
    <xf numFmtId="14" fontId="17" fillId="39" borderId="21" xfId="0" applyNumberFormat="1" applyFont="1" applyFill="1" applyBorder="1" applyAlignment="1">
      <alignment horizontal="center" vertical="center"/>
    </xf>
    <xf numFmtId="0" fontId="17" fillId="39" borderId="21" xfId="0" applyFont="1" applyFill="1" applyBorder="1" applyAlignment="1" applyProtection="1">
      <alignment horizontal="center" vertical="center"/>
      <protection locked="0"/>
    </xf>
    <xf numFmtId="0" fontId="17" fillId="40" borderId="21" xfId="0" applyFont="1" applyFill="1" applyBorder="1" applyAlignment="1" applyProtection="1">
      <alignment horizontal="center" vertical="center"/>
      <protection locked="0"/>
    </xf>
    <xf numFmtId="166" fontId="18" fillId="39" borderId="21" xfId="34" applyNumberFormat="1" applyFont="1" applyFill="1" applyBorder="1" applyAlignment="1" applyProtection="1">
      <alignment horizontal="center" vertical="center"/>
    </xf>
    <xf numFmtId="0" fontId="12" fillId="41" borderId="0" xfId="33" applyFill="1"/>
    <xf numFmtId="164" fontId="12" fillId="41" borderId="0" xfId="33" applyNumberFormat="1" applyFill="1"/>
    <xf numFmtId="0" fontId="0" fillId="0" borderId="21" xfId="0" applyBorder="1"/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166" fontId="0" fillId="0" borderId="21" xfId="0" applyNumberFormat="1" applyBorder="1"/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166" fontId="0" fillId="0" borderId="28" xfId="0" applyNumberFormat="1" applyBorder="1"/>
    <xf numFmtId="44" fontId="34" fillId="40" borderId="21" xfId="46" applyFont="1" applyFill="1" applyBorder="1"/>
    <xf numFmtId="44" fontId="34" fillId="40" borderId="28" xfId="46" applyFont="1" applyFill="1" applyBorder="1"/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8" fillId="33" borderId="16" xfId="0" applyFont="1" applyFill="1" applyBorder="1" applyAlignment="1">
      <alignment horizontal="left" vertical="center"/>
    </xf>
    <xf numFmtId="0" fontId="18" fillId="33" borderId="17" xfId="0" applyFont="1" applyFill="1" applyBorder="1" applyAlignment="1">
      <alignment horizontal="left" vertic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right" vertical="center"/>
    </xf>
    <xf numFmtId="0" fontId="18" fillId="33" borderId="24" xfId="0" applyFont="1" applyFill="1" applyBorder="1" applyAlignment="1">
      <alignment horizontal="right" vertical="center"/>
    </xf>
    <xf numFmtId="0" fontId="18" fillId="33" borderId="42" xfId="0" applyFont="1" applyFill="1" applyBorder="1" applyAlignment="1">
      <alignment horizontal="right" vertical="center"/>
    </xf>
    <xf numFmtId="0" fontId="20" fillId="34" borderId="23" xfId="0" applyFont="1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0" fillId="34" borderId="29" xfId="0" applyFont="1" applyFill="1" applyBorder="1" applyAlignment="1">
      <alignment horizontal="center" vertical="center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165" fontId="37" fillId="18" borderId="21" xfId="34" applyFont="1" applyFill="1" applyBorder="1" applyAlignment="1" applyProtection="1">
      <alignment horizontal="center" vertical="center"/>
      <protection locked="0"/>
    </xf>
    <xf numFmtId="0" fontId="20" fillId="31" borderId="23" xfId="0" applyFont="1" applyFill="1" applyBorder="1" applyAlignment="1">
      <alignment horizontal="center" vertical="center"/>
    </xf>
    <xf numFmtId="0" fontId="20" fillId="31" borderId="24" xfId="0" applyFont="1" applyFill="1" applyBorder="1" applyAlignment="1">
      <alignment horizontal="center" vertical="center"/>
    </xf>
    <xf numFmtId="0" fontId="20" fillId="31" borderId="29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left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9" xfId="0" applyFont="1" applyFill="1" applyBorder="1" applyAlignment="1">
      <alignment horizontal="center"/>
    </xf>
    <xf numFmtId="0" fontId="0" fillId="11" borderId="0" xfId="0" applyFill="1" applyAlignment="1">
      <alignment horizontal="left"/>
    </xf>
    <xf numFmtId="0" fontId="17" fillId="18" borderId="21" xfId="0" applyFont="1" applyFill="1" applyBorder="1" applyAlignment="1">
      <alignment vertical="center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3" borderId="44" xfId="0" applyFont="1" applyFill="1" applyBorder="1" applyAlignment="1">
      <alignment horizontal="left" vertical="center"/>
    </xf>
    <xf numFmtId="0" fontId="18" fillId="33" borderId="32" xfId="0" applyFont="1" applyFill="1" applyBorder="1" applyAlignment="1">
      <alignment horizontal="left" vertical="center"/>
    </xf>
    <xf numFmtId="0" fontId="18" fillId="33" borderId="33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/>
    </xf>
    <xf numFmtId="165" fontId="37" fillId="18" borderId="41" xfId="34" applyFont="1" applyFill="1" applyBorder="1" applyAlignment="1" applyProtection="1">
      <alignment horizontal="center" vertical="center"/>
      <protection locked="0"/>
    </xf>
    <xf numFmtId="0" fontId="29" fillId="35" borderId="23" xfId="0" applyFont="1" applyFill="1" applyBorder="1" applyAlignment="1">
      <alignment horizontal="center"/>
    </xf>
    <xf numFmtId="0" fontId="29" fillId="35" borderId="24" xfId="0" applyFont="1" applyFill="1" applyBorder="1" applyAlignment="1">
      <alignment horizontal="center"/>
    </xf>
    <xf numFmtId="0" fontId="29" fillId="35" borderId="29" xfId="0" applyFont="1" applyFill="1" applyBorder="1" applyAlignment="1">
      <alignment horizontal="center"/>
    </xf>
    <xf numFmtId="0" fontId="18" fillId="33" borderId="4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28" borderId="23" xfId="0" applyFont="1" applyFill="1" applyBorder="1" applyAlignment="1">
      <alignment horizontal="center" vertical="center"/>
    </xf>
    <xf numFmtId="0" fontId="18" fillId="28" borderId="24" xfId="0" applyFont="1" applyFill="1" applyBorder="1" applyAlignment="1">
      <alignment horizontal="center" vertical="center"/>
    </xf>
    <xf numFmtId="0" fontId="18" fillId="28" borderId="29" xfId="0" applyFont="1" applyFill="1" applyBorder="1" applyAlignment="1">
      <alignment horizontal="center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37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vertical="center"/>
    </xf>
    <xf numFmtId="0" fontId="29" fillId="35" borderId="23" xfId="0" applyFont="1" applyFill="1" applyBorder="1" applyAlignment="1">
      <alignment horizontal="center" vertical="center"/>
    </xf>
    <xf numFmtId="0" fontId="29" fillId="35" borderId="24" xfId="0" applyFont="1" applyFill="1" applyBorder="1" applyAlignment="1">
      <alignment horizontal="center" vertical="center"/>
    </xf>
    <xf numFmtId="0" fontId="29" fillId="35" borderId="29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/>
    </xf>
    <xf numFmtId="0" fontId="17" fillId="18" borderId="28" xfId="0" applyFont="1" applyFill="1" applyBorder="1" applyAlignment="1">
      <alignment horizontal="left" vertical="center"/>
    </xf>
    <xf numFmtId="0" fontId="18" fillId="33" borderId="29" xfId="0" applyFont="1" applyFill="1" applyBorder="1" applyAlignment="1">
      <alignment horizontal="right" vertical="center"/>
    </xf>
    <xf numFmtId="0" fontId="17" fillId="11" borderId="2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38" borderId="22" xfId="0" applyFont="1" applyFill="1" applyBorder="1" applyAlignment="1">
      <alignment vertical="center"/>
    </xf>
    <xf numFmtId="0" fontId="17" fillId="38" borderId="20" xfId="0" applyFont="1" applyFill="1" applyBorder="1" applyAlignment="1">
      <alignment vertical="center"/>
    </xf>
    <xf numFmtId="0" fontId="17" fillId="38" borderId="27" xfId="0" applyFont="1" applyFill="1" applyBorder="1" applyAlignment="1">
      <alignment vertical="center"/>
    </xf>
    <xf numFmtId="0" fontId="18" fillId="33" borderId="34" xfId="0" applyFont="1" applyFill="1" applyBorder="1" applyAlignment="1">
      <alignment horizontal="right"/>
    </xf>
    <xf numFmtId="0" fontId="18" fillId="33" borderId="35" xfId="0" applyFont="1" applyFill="1" applyBorder="1" applyAlignment="1">
      <alignment horizontal="right"/>
    </xf>
    <xf numFmtId="0" fontId="18" fillId="33" borderId="34" xfId="0" applyFont="1" applyFill="1" applyBorder="1" applyAlignment="1">
      <alignment horizontal="right" vertical="center"/>
    </xf>
    <xf numFmtId="0" fontId="18" fillId="33" borderId="35" xfId="0" applyFont="1" applyFill="1" applyBorder="1" applyAlignment="1">
      <alignment horizontal="right" vertical="center"/>
    </xf>
    <xf numFmtId="0" fontId="29" fillId="32" borderId="23" xfId="0" applyFont="1" applyFill="1" applyBorder="1" applyAlignment="1">
      <alignment horizontal="center" vertical="center"/>
    </xf>
    <xf numFmtId="0" fontId="29" fillId="32" borderId="24" xfId="0" applyFont="1" applyFill="1" applyBorder="1" applyAlignment="1">
      <alignment horizontal="center" vertical="center"/>
    </xf>
    <xf numFmtId="0" fontId="29" fillId="32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vertical="center"/>
    </xf>
    <xf numFmtId="0" fontId="17" fillId="28" borderId="21" xfId="0" applyFont="1" applyFill="1" applyBorder="1" applyAlignment="1">
      <alignment horizontal="left" vertical="center"/>
    </xf>
    <xf numFmtId="0" fontId="17" fillId="11" borderId="41" xfId="0" applyFont="1" applyFill="1" applyBorder="1" applyAlignment="1">
      <alignment horizontal="left"/>
    </xf>
    <xf numFmtId="0" fontId="17" fillId="18" borderId="41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8" fillId="30" borderId="23" xfId="0" applyFont="1" applyFill="1" applyBorder="1" applyAlignment="1">
      <alignment horizontal="right"/>
    </xf>
    <xf numFmtId="0" fontId="18" fillId="30" borderId="24" xfId="0" applyFont="1" applyFill="1" applyBorder="1" applyAlignment="1">
      <alignment horizontal="right"/>
    </xf>
    <xf numFmtId="0" fontId="18" fillId="30" borderId="42" xfId="0" applyFont="1" applyFill="1" applyBorder="1" applyAlignment="1">
      <alignment horizontal="right"/>
    </xf>
    <xf numFmtId="0" fontId="29" fillId="32" borderId="23" xfId="0" applyFont="1" applyFill="1" applyBorder="1" applyAlignment="1">
      <alignment horizontal="center"/>
    </xf>
    <xf numFmtId="0" fontId="29" fillId="32" borderId="24" xfId="0" applyFont="1" applyFill="1" applyBorder="1" applyAlignment="1">
      <alignment horizontal="center"/>
    </xf>
    <xf numFmtId="0" fontId="29" fillId="32" borderId="29" xfId="0" applyFont="1" applyFill="1" applyBorder="1" applyAlignment="1">
      <alignment horizontal="center"/>
    </xf>
    <xf numFmtId="0" fontId="18" fillId="30" borderId="32" xfId="0" applyFont="1" applyFill="1" applyBorder="1" applyAlignment="1">
      <alignment horizontal="center" vertical="center"/>
    </xf>
    <xf numFmtId="0" fontId="18" fillId="30" borderId="23" xfId="0" applyFont="1" applyFill="1" applyBorder="1" applyAlignment="1">
      <alignment horizontal="center" vertical="center"/>
    </xf>
    <xf numFmtId="0" fontId="18" fillId="30" borderId="24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center" vertical="center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30" borderId="23" xfId="0" applyFont="1" applyFill="1" applyBorder="1" applyAlignment="1">
      <alignment horizontal="center"/>
    </xf>
    <xf numFmtId="0" fontId="18" fillId="30" borderId="24" xfId="0" applyFont="1" applyFill="1" applyBorder="1" applyAlignment="1">
      <alignment horizontal="center"/>
    </xf>
    <xf numFmtId="0" fontId="18" fillId="30" borderId="29" xfId="0" applyFont="1" applyFill="1" applyBorder="1" applyAlignment="1">
      <alignment horizontal="center"/>
    </xf>
    <xf numFmtId="0" fontId="44" fillId="29" borderId="23" xfId="0" applyFont="1" applyFill="1" applyBorder="1" applyAlignment="1">
      <alignment horizontal="center" wrapText="1"/>
    </xf>
    <xf numFmtId="0" fontId="44" fillId="29" borderId="24" xfId="0" applyFont="1" applyFill="1" applyBorder="1" applyAlignment="1">
      <alignment horizontal="center" wrapText="1"/>
    </xf>
    <xf numFmtId="0" fontId="44" fillId="29" borderId="29" xfId="0" applyFont="1" applyFill="1" applyBorder="1" applyAlignment="1">
      <alignment horizontal="center" wrapText="1"/>
    </xf>
    <xf numFmtId="0" fontId="18" fillId="30" borderId="43" xfId="0" applyFont="1" applyFill="1" applyBorder="1" applyAlignment="1">
      <alignment horizontal="center" vertical="center"/>
    </xf>
    <xf numFmtId="0" fontId="18" fillId="30" borderId="42" xfId="0" applyFont="1" applyFill="1" applyBorder="1" applyAlignment="1">
      <alignment horizontal="center" vertical="center"/>
    </xf>
    <xf numFmtId="0" fontId="18" fillId="30" borderId="43" xfId="0" applyFont="1" applyFill="1" applyBorder="1" applyAlignment="1" applyProtection="1">
      <alignment horizontal="center" vertical="center"/>
      <protection locked="0"/>
    </xf>
    <xf numFmtId="0" fontId="18" fillId="30" borderId="24" xfId="0" applyFont="1" applyFill="1" applyBorder="1" applyAlignment="1" applyProtection="1">
      <alignment horizontal="center" vertical="center"/>
      <protection locked="0"/>
    </xf>
    <xf numFmtId="0" fontId="18" fillId="30" borderId="42" xfId="0" applyFont="1" applyFill="1" applyBorder="1" applyAlignment="1" applyProtection="1">
      <alignment horizontal="center" vertical="center"/>
      <protection locked="0"/>
    </xf>
    <xf numFmtId="49" fontId="18" fillId="30" borderId="43" xfId="0" applyNumberFormat="1" applyFont="1" applyFill="1" applyBorder="1" applyAlignment="1" applyProtection="1">
      <alignment horizontal="center" vertical="center"/>
      <protection locked="0"/>
    </xf>
    <xf numFmtId="49" fontId="18" fillId="30" borderId="24" xfId="0" applyNumberFormat="1" applyFont="1" applyFill="1" applyBorder="1" applyAlignment="1" applyProtection="1">
      <alignment horizontal="center" vertical="center"/>
      <protection locked="0"/>
    </xf>
    <xf numFmtId="49" fontId="18" fillId="30" borderId="29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30" borderId="43" xfId="0" applyFont="1" applyFill="1" applyBorder="1" applyAlignment="1">
      <alignment horizontal="center" vertical="center" wrapText="1"/>
    </xf>
    <xf numFmtId="0" fontId="18" fillId="30" borderId="29" xfId="0" applyFont="1" applyFill="1" applyBorder="1" applyAlignment="1">
      <alignment horizontal="center" vertical="center" wrapText="1"/>
    </xf>
    <xf numFmtId="0" fontId="18" fillId="39" borderId="23" xfId="0" applyFont="1" applyFill="1" applyBorder="1" applyAlignment="1">
      <alignment horizontal="center" vertical="center"/>
    </xf>
    <xf numFmtId="0" fontId="18" fillId="39" borderId="24" xfId="0" applyFont="1" applyFill="1" applyBorder="1" applyAlignment="1">
      <alignment horizontal="center" vertical="center"/>
    </xf>
    <xf numFmtId="0" fontId="18" fillId="39" borderId="29" xfId="0" applyFont="1" applyFill="1" applyBorder="1" applyAlignment="1">
      <alignment horizontal="center" vertical="center"/>
    </xf>
    <xf numFmtId="0" fontId="18" fillId="30" borderId="14" xfId="0" applyFont="1" applyFill="1" applyBorder="1" applyAlignment="1">
      <alignment horizontal="center" vertical="center"/>
    </xf>
    <xf numFmtId="0" fontId="18" fillId="30" borderId="14" xfId="0" applyFont="1" applyFill="1" applyBorder="1" applyAlignment="1" applyProtection="1">
      <alignment horizontal="center" vertical="center"/>
      <protection locked="0"/>
    </xf>
    <xf numFmtId="49" fontId="18" fillId="30" borderId="32" xfId="0" applyNumberFormat="1" applyFont="1" applyFill="1" applyBorder="1" applyAlignment="1" applyProtection="1">
      <alignment horizontal="center" vertical="center"/>
      <protection locked="0"/>
    </xf>
    <xf numFmtId="49" fontId="18" fillId="30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23" xfId="0" applyFont="1" applyFill="1" applyBorder="1" applyAlignment="1">
      <alignment horizontal="center"/>
    </xf>
    <xf numFmtId="0" fontId="20" fillId="11" borderId="24" xfId="0" applyFont="1" applyFill="1" applyBorder="1" applyAlignment="1">
      <alignment horizontal="center"/>
    </xf>
    <xf numFmtId="0" fontId="20" fillId="11" borderId="29" xfId="0" applyFont="1" applyFill="1" applyBorder="1" applyAlignment="1">
      <alignment horizontal="center"/>
    </xf>
    <xf numFmtId="0" fontId="18" fillId="30" borderId="0" xfId="0" applyFont="1" applyFill="1" applyAlignment="1">
      <alignment horizontal="center"/>
    </xf>
    <xf numFmtId="0" fontId="17" fillId="11" borderId="31" xfId="0" applyFont="1" applyFill="1" applyBorder="1" applyAlignment="1">
      <alignment horizontal="justify" vertical="center" wrapText="1"/>
    </xf>
    <xf numFmtId="0" fontId="17" fillId="18" borderId="65" xfId="0" applyFont="1" applyFill="1" applyBorder="1" applyAlignment="1">
      <alignment horizontal="center" vertical="center"/>
    </xf>
    <xf numFmtId="0" fontId="17" fillId="18" borderId="64" xfId="0" applyFont="1" applyFill="1" applyBorder="1" applyAlignment="1">
      <alignment horizontal="center" vertical="center"/>
    </xf>
    <xf numFmtId="0" fontId="17" fillId="18" borderId="66" xfId="0" applyFont="1" applyFill="1" applyBorder="1" applyAlignment="1">
      <alignment horizontal="center" vertical="center"/>
    </xf>
    <xf numFmtId="0" fontId="18" fillId="30" borderId="64" xfId="0" applyFont="1" applyFill="1" applyBorder="1" applyAlignment="1">
      <alignment horizontal="center"/>
    </xf>
    <xf numFmtId="0" fontId="17" fillId="11" borderId="22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27" xfId="0" applyFont="1" applyFill="1" applyBorder="1" applyAlignment="1">
      <alignment horizontal="left" vertical="center"/>
    </xf>
    <xf numFmtId="0" fontId="17" fillId="11" borderId="65" xfId="0" applyFont="1" applyFill="1" applyBorder="1" applyAlignment="1">
      <alignment horizontal="left" vertical="center"/>
    </xf>
    <xf numFmtId="0" fontId="17" fillId="11" borderId="64" xfId="0" applyFont="1" applyFill="1" applyBorder="1" applyAlignment="1">
      <alignment horizontal="left" vertical="center"/>
    </xf>
    <xf numFmtId="0" fontId="17" fillId="11" borderId="66" xfId="0" applyFont="1" applyFill="1" applyBorder="1" applyAlignment="1">
      <alignment horizontal="left" vertical="center"/>
    </xf>
    <xf numFmtId="0" fontId="17" fillId="18" borderId="65" xfId="0" applyFont="1" applyFill="1" applyBorder="1" applyAlignment="1">
      <alignment horizontal="left" vertical="center"/>
    </xf>
    <xf numFmtId="0" fontId="17" fillId="18" borderId="64" xfId="0" applyFont="1" applyFill="1" applyBorder="1" applyAlignment="1">
      <alignment horizontal="left" vertical="center"/>
    </xf>
    <xf numFmtId="0" fontId="17" fillId="18" borderId="66" xfId="0" applyFont="1" applyFill="1" applyBorder="1" applyAlignment="1">
      <alignment horizontal="left" vertical="center"/>
    </xf>
    <xf numFmtId="0" fontId="17" fillId="11" borderId="58" xfId="0" applyFont="1" applyFill="1" applyBorder="1" applyAlignment="1">
      <alignment horizontal="left" vertical="center"/>
    </xf>
    <xf numFmtId="0" fontId="17" fillId="11" borderId="59" xfId="0" applyFont="1" applyFill="1" applyBorder="1" applyAlignment="1">
      <alignment horizontal="left" vertical="center"/>
    </xf>
    <xf numFmtId="0" fontId="17" fillId="11" borderId="60" xfId="0" applyFont="1" applyFill="1" applyBorder="1" applyAlignment="1">
      <alignment horizontal="left" vertical="center"/>
    </xf>
    <xf numFmtId="0" fontId="17" fillId="18" borderId="58" xfId="0" applyFont="1" applyFill="1" applyBorder="1" applyAlignment="1">
      <alignment horizontal="left" vertical="center"/>
    </xf>
    <xf numFmtId="0" fontId="17" fillId="18" borderId="59" xfId="0" applyFont="1" applyFill="1" applyBorder="1" applyAlignment="1">
      <alignment horizontal="left" vertical="center"/>
    </xf>
    <xf numFmtId="0" fontId="17" fillId="18" borderId="60" xfId="0" applyFont="1" applyFill="1" applyBorder="1" applyAlignment="1">
      <alignment horizontal="left" vertical="center"/>
    </xf>
    <xf numFmtId="0" fontId="18" fillId="33" borderId="68" xfId="0" applyFont="1" applyFill="1" applyBorder="1" applyAlignment="1">
      <alignment horizontal="right" vertical="center"/>
    </xf>
    <xf numFmtId="0" fontId="17" fillId="18" borderId="65" xfId="0" applyFont="1" applyFill="1" applyBorder="1" applyAlignment="1">
      <alignment vertical="center"/>
    </xf>
    <xf numFmtId="0" fontId="17" fillId="18" borderId="64" xfId="0" applyFont="1" applyFill="1" applyBorder="1" applyAlignment="1">
      <alignment vertical="center"/>
    </xf>
    <xf numFmtId="0" fontId="17" fillId="18" borderId="66" xfId="0" applyFont="1" applyFill="1" applyBorder="1" applyAlignment="1">
      <alignment vertical="center"/>
    </xf>
    <xf numFmtId="0" fontId="17" fillId="11" borderId="22" xfId="0" applyFont="1" applyFill="1" applyBorder="1" applyAlignment="1">
      <alignment vertical="center"/>
    </xf>
    <xf numFmtId="0" fontId="17" fillId="11" borderId="20" xfId="0" applyFont="1" applyFill="1" applyBorder="1" applyAlignment="1">
      <alignment vertical="center"/>
    </xf>
    <xf numFmtId="0" fontId="17" fillId="11" borderId="27" xfId="0" applyFont="1" applyFill="1" applyBorder="1" applyAlignment="1">
      <alignment vertical="center"/>
    </xf>
    <xf numFmtId="0" fontId="17" fillId="28" borderId="22" xfId="0" applyFont="1" applyFill="1" applyBorder="1" applyAlignment="1">
      <alignment horizontal="left" vertical="center"/>
    </xf>
    <xf numFmtId="0" fontId="17" fillId="28" borderId="20" xfId="0" applyFont="1" applyFill="1" applyBorder="1" applyAlignment="1">
      <alignment horizontal="left" vertical="center"/>
    </xf>
    <xf numFmtId="0" fontId="17" fillId="28" borderId="27" xfId="0" applyFont="1" applyFill="1" applyBorder="1" applyAlignment="1">
      <alignment horizontal="left" vertical="center"/>
    </xf>
    <xf numFmtId="0" fontId="17" fillId="0" borderId="22" xfId="0" applyFont="1" applyBorder="1" applyAlignment="1">
      <alignment vertical="center"/>
    </xf>
    <xf numFmtId="0" fontId="17" fillId="0" borderId="20" xfId="0" applyFont="1" applyBorder="1" applyAlignment="1">
      <alignment vertical="center"/>
    </xf>
    <xf numFmtId="0" fontId="17" fillId="0" borderId="27" xfId="0" applyFont="1" applyBorder="1" applyAlignment="1">
      <alignment vertical="center"/>
    </xf>
    <xf numFmtId="0" fontId="17" fillId="38" borderId="58" xfId="0" applyFont="1" applyFill="1" applyBorder="1" applyAlignment="1">
      <alignment vertical="center"/>
    </xf>
    <xf numFmtId="0" fontId="17" fillId="38" borderId="59" xfId="0" applyFont="1" applyFill="1" applyBorder="1" applyAlignment="1">
      <alignment vertical="center"/>
    </xf>
    <xf numFmtId="0" fontId="17" fillId="38" borderId="60" xfId="0" applyFont="1" applyFill="1" applyBorder="1" applyAlignment="1">
      <alignment vertical="center"/>
    </xf>
    <xf numFmtId="0" fontId="18" fillId="33" borderId="23" xfId="0" applyFont="1" applyFill="1" applyBorder="1" applyAlignment="1">
      <alignment horizontal="right"/>
    </xf>
    <xf numFmtId="0" fontId="18" fillId="33" borderId="24" xfId="0" applyFont="1" applyFill="1" applyBorder="1" applyAlignment="1">
      <alignment horizontal="right"/>
    </xf>
    <xf numFmtId="0" fontId="18" fillId="33" borderId="68" xfId="0" applyFont="1" applyFill="1" applyBorder="1" applyAlignment="1">
      <alignment horizontal="right"/>
    </xf>
    <xf numFmtId="0" fontId="18" fillId="33" borderId="63" xfId="0" applyFont="1" applyFill="1" applyBorder="1" applyAlignment="1">
      <alignment horizontal="center" vertical="center"/>
    </xf>
    <xf numFmtId="0" fontId="18" fillId="33" borderId="64" xfId="0" applyFont="1" applyFill="1" applyBorder="1" applyAlignment="1">
      <alignment horizontal="center" vertical="center"/>
    </xf>
    <xf numFmtId="0" fontId="18" fillId="33" borderId="67" xfId="0" applyFont="1" applyFill="1" applyBorder="1" applyAlignment="1">
      <alignment horizontal="center" vertical="center"/>
    </xf>
    <xf numFmtId="0" fontId="17" fillId="18" borderId="22" xfId="0" applyFont="1" applyFill="1" applyBorder="1" applyAlignment="1">
      <alignment vertical="center"/>
    </xf>
    <xf numFmtId="0" fontId="17" fillId="18" borderId="20" xfId="0" applyFont="1" applyFill="1" applyBorder="1" applyAlignment="1">
      <alignment vertical="center"/>
    </xf>
    <xf numFmtId="0" fontId="17" fillId="18" borderId="27" xfId="0" applyFont="1" applyFill="1" applyBorder="1" applyAlignment="1">
      <alignment vertical="center"/>
    </xf>
    <xf numFmtId="165" fontId="37" fillId="18" borderId="22" xfId="34" applyFont="1" applyFill="1" applyBorder="1" applyAlignment="1" applyProtection="1">
      <alignment horizontal="center" vertical="center"/>
      <protection locked="0"/>
    </xf>
    <xf numFmtId="165" fontId="37" fillId="18" borderId="27" xfId="34" applyFont="1" applyFill="1" applyBorder="1" applyAlignment="1" applyProtection="1">
      <alignment horizontal="center" vertical="center"/>
      <protection locked="0"/>
    </xf>
    <xf numFmtId="0" fontId="18" fillId="33" borderId="23" xfId="0" applyFont="1" applyFill="1" applyBorder="1" applyAlignment="1">
      <alignment horizontal="left" vertical="center"/>
    </xf>
    <xf numFmtId="0" fontId="18" fillId="33" borderId="24" xfId="0" applyFont="1" applyFill="1" applyBorder="1" applyAlignment="1">
      <alignment horizontal="left" vertical="center"/>
    </xf>
    <xf numFmtId="0" fontId="18" fillId="33" borderId="29" xfId="0" applyFont="1" applyFill="1" applyBorder="1" applyAlignment="1">
      <alignment horizontal="left" vertical="center"/>
    </xf>
    <xf numFmtId="165" fontId="37" fillId="18" borderId="65" xfId="34" applyFont="1" applyFill="1" applyBorder="1" applyAlignment="1" applyProtection="1">
      <alignment horizontal="center" vertical="center"/>
      <protection locked="0"/>
    </xf>
    <xf numFmtId="165" fontId="37" fillId="18" borderId="66" xfId="34" applyFont="1" applyFill="1" applyBorder="1" applyAlignment="1" applyProtection="1">
      <alignment horizontal="center" vertical="center"/>
      <protection locked="0"/>
    </xf>
    <xf numFmtId="0" fontId="17" fillId="18" borderId="63" xfId="0" applyFont="1" applyFill="1" applyBorder="1" applyAlignment="1">
      <alignment horizontal="left" vertical="center"/>
    </xf>
    <xf numFmtId="0" fontId="17" fillId="18" borderId="58" xfId="0" applyFont="1" applyFill="1" applyBorder="1" applyAlignment="1">
      <alignment vertical="center"/>
    </xf>
    <xf numFmtId="0" fontId="17" fillId="18" borderId="59" xfId="0" applyFont="1" applyFill="1" applyBorder="1" applyAlignment="1">
      <alignment vertical="center"/>
    </xf>
    <xf numFmtId="0" fontId="17" fillId="18" borderId="60" xfId="0" applyFont="1" applyFill="1" applyBorder="1" applyAlignment="1">
      <alignment vertical="center"/>
    </xf>
    <xf numFmtId="165" fontId="37" fillId="18" borderId="58" xfId="34" applyFont="1" applyFill="1" applyBorder="1" applyAlignment="1" applyProtection="1">
      <alignment horizontal="center" vertical="center"/>
      <protection locked="0"/>
    </xf>
    <xf numFmtId="165" fontId="37" fillId="18" borderId="60" xfId="34" applyFont="1" applyFill="1" applyBorder="1" applyAlignment="1" applyProtection="1">
      <alignment horizontal="center" vertical="center"/>
      <protection locked="0"/>
    </xf>
    <xf numFmtId="0" fontId="18" fillId="33" borderId="29" xfId="0" applyFont="1" applyFill="1" applyBorder="1" applyAlignment="1">
      <alignment horizontal="left"/>
    </xf>
    <xf numFmtId="10" fontId="18" fillId="11" borderId="23" xfId="0" applyNumberFormat="1" applyFont="1" applyFill="1" applyBorder="1" applyAlignment="1">
      <alignment horizontal="left" vertical="center"/>
    </xf>
    <xf numFmtId="10" fontId="18" fillId="11" borderId="24" xfId="0" applyNumberFormat="1" applyFont="1" applyFill="1" applyBorder="1" applyAlignment="1">
      <alignment horizontal="left" vertical="center"/>
    </xf>
    <xf numFmtId="10" fontId="18" fillId="11" borderId="42" xfId="0" applyNumberFormat="1" applyFont="1" applyFill="1" applyBorder="1" applyAlignment="1">
      <alignment horizontal="left" vertical="center"/>
    </xf>
    <xf numFmtId="10" fontId="18" fillId="11" borderId="62" xfId="0" applyNumberFormat="1" applyFont="1" applyFill="1" applyBorder="1" applyAlignment="1">
      <alignment horizontal="left" vertical="center"/>
    </xf>
    <xf numFmtId="10" fontId="18" fillId="11" borderId="37" xfId="0" applyNumberFormat="1" applyFont="1" applyFill="1" applyBorder="1" applyAlignment="1">
      <alignment horizontal="left" vertical="center"/>
    </xf>
    <xf numFmtId="10" fontId="18" fillId="11" borderId="50" xfId="0" applyNumberFormat="1" applyFont="1" applyFill="1" applyBorder="1" applyAlignment="1">
      <alignment horizontal="left" vertical="center"/>
    </xf>
    <xf numFmtId="0" fontId="18" fillId="33" borderId="56" xfId="0" applyFont="1" applyFill="1" applyBorder="1" applyAlignment="1">
      <alignment horizontal="left" vertical="center"/>
    </xf>
    <xf numFmtId="0" fontId="18" fillId="33" borderId="57" xfId="0" applyFont="1" applyFill="1" applyBorder="1" applyAlignment="1">
      <alignment horizontal="left" vertical="center"/>
    </xf>
    <xf numFmtId="0" fontId="18" fillId="33" borderId="61" xfId="0" applyFont="1" applyFill="1" applyBorder="1" applyAlignment="1">
      <alignment horizontal="left" vertical="center"/>
    </xf>
    <xf numFmtId="10" fontId="18" fillId="11" borderId="29" xfId="0" applyNumberFormat="1" applyFont="1" applyFill="1" applyBorder="1" applyAlignment="1">
      <alignment horizontal="left" vertical="center"/>
    </xf>
    <xf numFmtId="0" fontId="43" fillId="0" borderId="4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left"/>
    </xf>
    <xf numFmtId="0" fontId="23" fillId="0" borderId="20" xfId="0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0" fontId="38" fillId="24" borderId="31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vertical="top" wrapText="1"/>
    </xf>
    <xf numFmtId="0" fontId="46" fillId="0" borderId="21" xfId="0" applyFont="1" applyBorder="1" applyAlignment="1">
      <alignment vertical="top"/>
    </xf>
    <xf numFmtId="0" fontId="39" fillId="22" borderId="21" xfId="0" applyFont="1" applyFill="1" applyBorder="1" applyAlignment="1">
      <alignment horizontal="center"/>
    </xf>
    <xf numFmtId="0" fontId="38" fillId="24" borderId="0" xfId="0" applyFont="1" applyFill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center" vertical="center" wrapText="1"/>
    </xf>
    <xf numFmtId="0" fontId="33" fillId="22" borderId="22" xfId="0" applyFont="1" applyFill="1" applyBorder="1" applyAlignment="1">
      <alignment horizontal="center" vertical="center" wrapText="1"/>
    </xf>
    <xf numFmtId="0" fontId="33" fillId="22" borderId="27" xfId="0" applyFont="1" applyFill="1" applyBorder="1" applyAlignment="1">
      <alignment horizontal="center" vertical="center" wrapText="1"/>
    </xf>
    <xf numFmtId="0" fontId="45" fillId="19" borderId="21" xfId="0" applyFont="1" applyFill="1" applyBorder="1" applyAlignment="1">
      <alignment vertical="top" wrapText="1"/>
    </xf>
    <xf numFmtId="0" fontId="33" fillId="22" borderId="22" xfId="0" applyFont="1" applyFill="1" applyBorder="1" applyAlignment="1">
      <alignment horizontal="right" vertical="center" wrapText="1"/>
    </xf>
    <xf numFmtId="0" fontId="33" fillId="22" borderId="20" xfId="0" applyFont="1" applyFill="1" applyBorder="1" applyAlignment="1">
      <alignment horizontal="right" vertical="center" wrapText="1"/>
    </xf>
    <xf numFmtId="0" fontId="33" fillId="22" borderId="2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31" fillId="23" borderId="21" xfId="0" applyFont="1" applyFill="1" applyBorder="1" applyAlignment="1">
      <alignment horizontal="right" vertical="center"/>
    </xf>
    <xf numFmtId="0" fontId="31" fillId="23" borderId="22" xfId="0" applyFont="1" applyFill="1" applyBorder="1" applyAlignment="1">
      <alignment horizontal="right" vertical="center"/>
    </xf>
    <xf numFmtId="0" fontId="31" fillId="23" borderId="20" xfId="0" applyFont="1" applyFill="1" applyBorder="1" applyAlignment="1">
      <alignment horizontal="right" vertical="center"/>
    </xf>
    <xf numFmtId="0" fontId="31" fillId="23" borderId="27" xfId="0" applyFont="1" applyFill="1" applyBorder="1" applyAlignment="1">
      <alignment horizontal="right" vertical="center"/>
    </xf>
    <xf numFmtId="0" fontId="39" fillId="22" borderId="22" xfId="0" applyFont="1" applyFill="1" applyBorder="1" applyAlignment="1">
      <alignment horizontal="center" vertical="center"/>
    </xf>
    <xf numFmtId="0" fontId="39" fillId="22" borderId="20" xfId="0" applyFont="1" applyFill="1" applyBorder="1" applyAlignment="1">
      <alignment horizontal="center" vertical="center"/>
    </xf>
    <xf numFmtId="0" fontId="39" fillId="22" borderId="27" xfId="0" applyFont="1" applyFill="1" applyBorder="1" applyAlignment="1">
      <alignment horizontal="center" vertical="center"/>
    </xf>
    <xf numFmtId="0" fontId="18" fillId="37" borderId="23" xfId="0" applyFont="1" applyFill="1" applyBorder="1" applyAlignment="1">
      <alignment horizontal="center" vertical="center"/>
    </xf>
    <xf numFmtId="0" fontId="18" fillId="37" borderId="24" xfId="0" applyFont="1" applyFill="1" applyBorder="1" applyAlignment="1">
      <alignment horizontal="center" vertical="center"/>
    </xf>
    <xf numFmtId="0" fontId="18" fillId="37" borderId="29" xfId="0" applyFont="1" applyFill="1" applyBorder="1" applyAlignment="1">
      <alignment horizontal="center" vertical="center"/>
    </xf>
    <xf numFmtId="0" fontId="31" fillId="37" borderId="23" xfId="0" applyFont="1" applyFill="1" applyBorder="1" applyAlignment="1">
      <alignment horizontal="left" vertical="center"/>
    </xf>
    <xf numFmtId="0" fontId="31" fillId="37" borderId="24" xfId="0" applyFont="1" applyFill="1" applyBorder="1" applyAlignment="1">
      <alignment horizontal="left" vertical="center"/>
    </xf>
    <xf numFmtId="0" fontId="31" fillId="37" borderId="29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center" vertical="center" wrapText="1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A63EB353-1F31-4A2F-A64F-0A97B35D7721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8098186A-6A12-42C9-B9A1-2376ECF7AD60}">
    <text>Base de Cálculo lucro real. Cada empresa adequar para seu regime tributário.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17F94F92-8949-4D8F-BA68-841CB8BB65AC}">
    <text>Base de Cálculo lucro real. Cada empresa adequar para seu regime tributário.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4B238D7B-F77E-4CCA-ADA4-77A259FBE138}">
    <text>Base de Cálculo lucro real. Cada empresa adequar para seu regime tributário.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8D455B6F-033B-4A52-AFAF-11B7F962BC0B}">
    <text>Base de Cálculo lucro real. Cada empresa adequar para seu regime tributário.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25" dT="2023-09-13T12:57:16.84" personId="{41EB15EE-B4DF-4F37-A8A7-ED88A2C1A66D}" id="{9C99FF53-0143-4282-AC69-0ED9C9C6A5F5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194"/>
  <sheetViews>
    <sheetView showGridLines="0" topLeftCell="A3" zoomScale="75" zoomScaleNormal="75" zoomScaleSheetLayoutView="75" workbookViewId="0">
      <selection activeCell="J16" sqref="J16:K1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7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6.25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51" t="s">
        <v>0</v>
      </c>
      <c r="B3" s="339"/>
      <c r="C3" s="352"/>
      <c r="D3" s="353" t="s">
        <v>156</v>
      </c>
      <c r="E3" s="354"/>
      <c r="F3" s="354"/>
      <c r="G3" s="354"/>
      <c r="H3" s="354"/>
      <c r="I3" s="354"/>
      <c r="J3" s="354"/>
      <c r="K3" s="355"/>
    </row>
    <row r="4" spans="1:13" ht="20.25" customHeight="1" thickBot="1" x14ac:dyDescent="0.25">
      <c r="A4" s="351" t="s">
        <v>1</v>
      </c>
      <c r="B4" s="339"/>
      <c r="C4" s="352"/>
      <c r="D4" s="356" t="s">
        <v>117</v>
      </c>
      <c r="E4" s="357"/>
      <c r="F4" s="357"/>
      <c r="G4" s="357"/>
      <c r="H4" s="357"/>
      <c r="I4" s="357"/>
      <c r="J4" s="357"/>
      <c r="K4" s="358"/>
    </row>
    <row r="5" spans="1:13" ht="21" customHeight="1" thickBot="1" x14ac:dyDescent="0.35">
      <c r="A5" s="359" t="s">
        <v>2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6.5" thickBot="1" x14ac:dyDescent="0.3">
      <c r="A7" s="345" t="s">
        <v>36</v>
      </c>
      <c r="B7" s="346"/>
      <c r="C7" s="346"/>
      <c r="D7" s="346"/>
      <c r="E7" s="346"/>
      <c r="F7" s="346"/>
      <c r="G7" s="346"/>
      <c r="H7" s="346"/>
      <c r="I7" s="346"/>
      <c r="J7" s="346"/>
      <c r="K7" s="347"/>
    </row>
    <row r="8" spans="1:13" ht="20.25" customHeight="1" x14ac:dyDescent="0.2">
      <c r="A8" s="67" t="s">
        <v>3</v>
      </c>
      <c r="B8" s="311" t="s">
        <v>4</v>
      </c>
      <c r="C8" s="311"/>
      <c r="D8" s="311"/>
      <c r="E8" s="311"/>
      <c r="F8" s="311"/>
      <c r="G8" s="311"/>
      <c r="H8" s="311"/>
      <c r="I8" s="311"/>
      <c r="J8" s="311"/>
      <c r="K8" s="205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113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21" customHeight="1" x14ac:dyDescent="0.2">
      <c r="A16" s="49" t="s">
        <v>3</v>
      </c>
      <c r="B16" s="341" t="s">
        <v>153</v>
      </c>
      <c r="C16" s="341"/>
      <c r="D16" s="341"/>
      <c r="E16" s="341"/>
      <c r="F16" s="341"/>
      <c r="G16" s="341" t="s">
        <v>135</v>
      </c>
      <c r="H16" s="341"/>
      <c r="I16" s="341"/>
      <c r="J16" s="341" t="s">
        <v>172</v>
      </c>
      <c r="K16" s="341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153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155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07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153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1" customHeight="1" thickBot="1" x14ac:dyDescent="0.25">
      <c r="A32" s="76" t="s">
        <v>22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5">
      <c r="A40" s="208" t="s">
        <v>3</v>
      </c>
      <c r="B40" s="328" t="s">
        <v>97</v>
      </c>
      <c r="C40" s="328"/>
      <c r="D40" s="328"/>
      <c r="E40" s="328"/>
      <c r="F40" s="328"/>
      <c r="G40" s="328"/>
      <c r="H40" s="328"/>
      <c r="I40" s="329"/>
      <c r="J40" s="85">
        <v>8.3299999999999999E-2</v>
      </c>
      <c r="K40" s="209">
        <f>ROUND(K$33*J40,2)</f>
        <v>0</v>
      </c>
    </row>
    <row r="41" spans="1:30" ht="20.25" customHeight="1" thickBot="1" x14ac:dyDescent="0.3">
      <c r="A41" s="210" t="s">
        <v>5</v>
      </c>
      <c r="B41" s="330" t="s">
        <v>110</v>
      </c>
      <c r="C41" s="330"/>
      <c r="D41" s="330"/>
      <c r="E41" s="330"/>
      <c r="F41" s="330"/>
      <c r="G41" s="330"/>
      <c r="H41" s="330"/>
      <c r="I41" s="330"/>
      <c r="J41" s="87">
        <v>0.121</v>
      </c>
      <c r="K41" s="211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51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84">
        <f>ROUND(($K$33+$K$42)*J49,2)</f>
        <v>0</v>
      </c>
      <c r="O49" s="11"/>
    </row>
    <row r="50" spans="1:15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5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3.25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3.7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 t="shared" ref="K91:K95" si="2"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 t="shared" si="2"/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 t="shared" si="2"/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 t="shared" si="2"/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 t="shared" si="2"/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x14ac:dyDescent="0.2">
      <c r="A105" s="138">
        <v>4</v>
      </c>
      <c r="B105" s="302" t="s">
        <v>76</v>
      </c>
      <c r="C105" s="303"/>
      <c r="D105" s="303"/>
      <c r="E105" s="303"/>
      <c r="F105" s="303"/>
      <c r="G105" s="303"/>
      <c r="H105" s="303"/>
      <c r="I105" s="303"/>
      <c r="J105" s="304"/>
      <c r="K105" s="139" t="s">
        <v>19</v>
      </c>
      <c r="M105" s="10"/>
    </row>
    <row r="106" spans="1:15" s="2" customFormat="1" ht="20.25" customHeight="1" thickBot="1" x14ac:dyDescent="0.25">
      <c r="A106" s="51" t="s">
        <v>28</v>
      </c>
      <c r="B106" s="305" t="s">
        <v>64</v>
      </c>
      <c r="C106" s="305"/>
      <c r="D106" s="305"/>
      <c r="E106" s="305"/>
      <c r="F106" s="305"/>
      <c r="G106" s="305"/>
      <c r="H106" s="305"/>
      <c r="I106" s="305"/>
      <c r="J106" s="305"/>
      <c r="K106" s="63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10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</row>
    <row r="109" spans="1:15" s="2" customFormat="1" ht="31.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GERAL'!G9</f>
        <v>0</v>
      </c>
      <c r="H112" s="289"/>
      <c r="I112" s="104"/>
      <c r="J112" s="187"/>
      <c r="K112" s="188">
        <f>G112</f>
        <v>0</v>
      </c>
      <c r="M112" s="279"/>
      <c r="N112" s="279"/>
      <c r="O112" s="279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81"/>
      <c r="N113" s="281"/>
      <c r="O113" s="281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282"/>
      <c r="N114" s="282"/>
      <c r="O114" s="282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 t="s">
        <v>199</v>
      </c>
      <c r="H115" s="271"/>
      <c r="I115" s="183"/>
      <c r="J115" s="184"/>
      <c r="K115" s="185" t="str">
        <f>G115</f>
        <v>-</v>
      </c>
      <c r="M115" s="10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10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</row>
    <row r="118" spans="1:19" s="2" customFormat="1" ht="32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  <c r="M118" s="10"/>
      <c r="R118" s="10"/>
      <c r="S118" s="10"/>
    </row>
    <row r="119" spans="1:19" s="10" customFormat="1" ht="27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9" s="2" customFormat="1" ht="18.75" customHeight="1" thickBot="1" x14ac:dyDescent="0.3">
      <c r="A120" s="140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275"/>
      <c r="J120" s="102" t="s">
        <v>18</v>
      </c>
      <c r="K120" s="102" t="s">
        <v>100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122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A1:K1"/>
    <mergeCell ref="A3:C3"/>
    <mergeCell ref="D3:K3"/>
    <mergeCell ref="A4:C4"/>
    <mergeCell ref="D4:K4"/>
    <mergeCell ref="A5:K5"/>
    <mergeCell ref="A12:K12"/>
    <mergeCell ref="A14:K14"/>
    <mergeCell ref="B15:F15"/>
    <mergeCell ref="G15:I15"/>
    <mergeCell ref="J15:K15"/>
    <mergeCell ref="A2:K2"/>
    <mergeCell ref="B16:F16"/>
    <mergeCell ref="G16:I16"/>
    <mergeCell ref="J16:K16"/>
    <mergeCell ref="A6:K6"/>
    <mergeCell ref="A7:K7"/>
    <mergeCell ref="B8:J8"/>
    <mergeCell ref="B9:J9"/>
    <mergeCell ref="B10:J10"/>
    <mergeCell ref="B11:J11"/>
    <mergeCell ref="A26:K26"/>
    <mergeCell ref="B28:G28"/>
    <mergeCell ref="B29:G29"/>
    <mergeCell ref="B30:G30"/>
    <mergeCell ref="B31:G31"/>
    <mergeCell ref="A19:K19"/>
    <mergeCell ref="B20:J20"/>
    <mergeCell ref="B21:J21"/>
    <mergeCell ref="B22:J22"/>
    <mergeCell ref="B23:J23"/>
    <mergeCell ref="B24:J24"/>
    <mergeCell ref="B40:I40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B54:I54"/>
    <mergeCell ref="A55:I55"/>
    <mergeCell ref="A57:K57"/>
    <mergeCell ref="B59:F59"/>
    <mergeCell ref="B60:F60"/>
    <mergeCell ref="B48:I48"/>
    <mergeCell ref="B49:I49"/>
    <mergeCell ref="B50:I50"/>
    <mergeCell ref="B51:I51"/>
    <mergeCell ref="B52:I52"/>
    <mergeCell ref="B53:I53"/>
    <mergeCell ref="B68:J68"/>
    <mergeCell ref="B69:J69"/>
    <mergeCell ref="B70:J70"/>
    <mergeCell ref="B71:J71"/>
    <mergeCell ref="A72:J72"/>
    <mergeCell ref="A74:K74"/>
    <mergeCell ref="B61:F61"/>
    <mergeCell ref="B62:F62"/>
    <mergeCell ref="B63:F63"/>
    <mergeCell ref="A64:J64"/>
    <mergeCell ref="A66:K66"/>
    <mergeCell ref="B82:I82"/>
    <mergeCell ref="A83:I83"/>
    <mergeCell ref="A85:K85"/>
    <mergeCell ref="A87:K87"/>
    <mergeCell ref="B89:I89"/>
    <mergeCell ref="B90:I90"/>
    <mergeCell ref="B76:I76"/>
    <mergeCell ref="B77:I77"/>
    <mergeCell ref="B78:I78"/>
    <mergeCell ref="B79:I79"/>
    <mergeCell ref="B80:I80"/>
    <mergeCell ref="B81:I81"/>
    <mergeCell ref="A98:K98"/>
    <mergeCell ref="B100:I100"/>
    <mergeCell ref="B101:I101"/>
    <mergeCell ref="A103:K103"/>
    <mergeCell ref="B105:J105"/>
    <mergeCell ref="B106:J106"/>
    <mergeCell ref="B91:I91"/>
    <mergeCell ref="B92:I92"/>
    <mergeCell ref="B93:I93"/>
    <mergeCell ref="B94:I94"/>
    <mergeCell ref="B95:I95"/>
    <mergeCell ref="A96:J96"/>
    <mergeCell ref="M112:O112"/>
    <mergeCell ref="B113:F113"/>
    <mergeCell ref="G113:H113"/>
    <mergeCell ref="M113:O113"/>
    <mergeCell ref="B114:F114"/>
    <mergeCell ref="G114:H114"/>
    <mergeCell ref="M114:O114"/>
    <mergeCell ref="A107:J107"/>
    <mergeCell ref="A109:K109"/>
    <mergeCell ref="B111:F111"/>
    <mergeCell ref="G111:H111"/>
    <mergeCell ref="B112:F112"/>
    <mergeCell ref="G112:H112"/>
    <mergeCell ref="B122:I122"/>
    <mergeCell ref="B123:I123"/>
    <mergeCell ref="A124:F124"/>
    <mergeCell ref="G124:J124"/>
    <mergeCell ref="B125:H125"/>
    <mergeCell ref="B126:I126"/>
    <mergeCell ref="B115:F115"/>
    <mergeCell ref="G115:H115"/>
    <mergeCell ref="A116:J116"/>
    <mergeCell ref="A118:K118"/>
    <mergeCell ref="B120:I120"/>
    <mergeCell ref="A121:J121"/>
    <mergeCell ref="B136:J136"/>
    <mergeCell ref="B137:J137"/>
    <mergeCell ref="B138:J138"/>
    <mergeCell ref="B139:I139"/>
    <mergeCell ref="B140:J140"/>
    <mergeCell ref="B141:I141"/>
    <mergeCell ref="B127:I127"/>
    <mergeCell ref="B128:I128"/>
    <mergeCell ref="A129:J129"/>
    <mergeCell ref="A131:K131"/>
    <mergeCell ref="B134:J134"/>
    <mergeCell ref="B135:J135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06628-A89D-4CE2-82E8-50A25A38567E}">
  <dimension ref="A1:G9"/>
  <sheetViews>
    <sheetView topLeftCell="A2" workbookViewId="0">
      <selection activeCell="F6" sqref="F6:F7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451" t="s">
        <v>2</v>
      </c>
      <c r="B1" s="451"/>
      <c r="C1" s="451"/>
      <c r="D1" s="451"/>
      <c r="E1" s="451"/>
      <c r="F1" s="451"/>
      <c r="G1" s="451"/>
    </row>
    <row r="2" spans="1:7" s="27" customFormat="1" ht="42" customHeight="1" x14ac:dyDescent="0.2">
      <c r="A2" s="455" t="s">
        <v>118</v>
      </c>
      <c r="B2" s="455"/>
      <c r="C2" s="455"/>
      <c r="D2" s="455"/>
      <c r="E2" s="455"/>
      <c r="F2" s="455"/>
      <c r="G2" s="455"/>
    </row>
    <row r="3" spans="1:7" ht="15.75" x14ac:dyDescent="0.2">
      <c r="A3" s="456"/>
      <c r="B3" s="457"/>
      <c r="C3" s="458"/>
      <c r="D3" s="26"/>
      <c r="E3" s="26"/>
      <c r="F3" s="459"/>
      <c r="G3" s="459"/>
    </row>
    <row r="4" spans="1:7" ht="15" x14ac:dyDescent="0.25">
      <c r="A4" s="454" t="s">
        <v>181</v>
      </c>
      <c r="B4" s="454"/>
      <c r="C4" s="454"/>
      <c r="D4" s="454"/>
      <c r="E4" s="454"/>
      <c r="F4" s="454"/>
      <c r="G4" s="454"/>
    </row>
    <row r="5" spans="1:7" ht="38.25" x14ac:dyDescent="0.2">
      <c r="A5" s="36" t="s">
        <v>108</v>
      </c>
      <c r="B5" s="460" t="s">
        <v>77</v>
      </c>
      <c r="C5" s="461"/>
      <c r="D5" s="36" t="s">
        <v>109</v>
      </c>
      <c r="E5" s="36" t="s">
        <v>180</v>
      </c>
      <c r="F5" s="36" t="s">
        <v>107</v>
      </c>
      <c r="G5" s="37" t="s">
        <v>165</v>
      </c>
    </row>
    <row r="6" spans="1:7" x14ac:dyDescent="0.2">
      <c r="A6" s="125">
        <v>1</v>
      </c>
      <c r="B6" s="462" t="s">
        <v>192</v>
      </c>
      <c r="C6" s="462"/>
      <c r="D6" s="126" t="s">
        <v>111</v>
      </c>
      <c r="E6" s="126">
        <v>3</v>
      </c>
      <c r="F6" s="224">
        <v>0</v>
      </c>
      <c r="G6" s="29">
        <f>SUM(F6*E6)</f>
        <v>0</v>
      </c>
    </row>
    <row r="7" spans="1:7" s="32" customFormat="1" x14ac:dyDescent="0.2">
      <c r="A7" s="180">
        <v>2</v>
      </c>
      <c r="B7" s="452" t="s">
        <v>176</v>
      </c>
      <c r="C7" s="453"/>
      <c r="D7" s="28" t="s">
        <v>111</v>
      </c>
      <c r="E7" s="28">
        <v>5</v>
      </c>
      <c r="F7" s="224">
        <v>0</v>
      </c>
      <c r="G7" s="29">
        <f t="shared" ref="G7" si="0">SUM(F7*E7)</f>
        <v>0</v>
      </c>
    </row>
    <row r="8" spans="1:7" s="32" customFormat="1" ht="12.75" customHeight="1" x14ac:dyDescent="0.2">
      <c r="A8" s="460" t="s">
        <v>12</v>
      </c>
      <c r="B8" s="465"/>
      <c r="C8" s="465"/>
      <c r="D8" s="465"/>
      <c r="E8" s="465"/>
      <c r="F8" s="465"/>
      <c r="G8" s="191">
        <f>ROUND(SUM(G6:G7),2)</f>
        <v>0</v>
      </c>
    </row>
    <row r="9" spans="1:7" ht="12.75" customHeight="1" x14ac:dyDescent="0.2">
      <c r="A9" s="463" t="s">
        <v>198</v>
      </c>
      <c r="B9" s="464"/>
      <c r="C9" s="464"/>
      <c r="D9" s="464"/>
      <c r="E9" s="464"/>
      <c r="F9" s="464"/>
      <c r="G9" s="197">
        <f>ROUND(G8/12,2)</f>
        <v>0</v>
      </c>
    </row>
  </sheetData>
  <mergeCells count="10">
    <mergeCell ref="A9:F9"/>
    <mergeCell ref="B6:C6"/>
    <mergeCell ref="B7:C7"/>
    <mergeCell ref="A8:F8"/>
    <mergeCell ref="A1:G1"/>
    <mergeCell ref="A2:G2"/>
    <mergeCell ref="A3:C3"/>
    <mergeCell ref="F3:G3"/>
    <mergeCell ref="A4:G4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>
      <selection activeCell="B3" sqref="B3"/>
    </sheetView>
  </sheetViews>
  <sheetFormatPr defaultRowHeight="12.75" x14ac:dyDescent="0.2"/>
  <cols>
    <col min="1" max="1" width="33.28515625" customWidth="1"/>
    <col min="2" max="2" width="12.140625" bestFit="1" customWidth="1"/>
    <col min="3" max="3" width="14.85546875" bestFit="1" customWidth="1"/>
    <col min="4" max="4" width="14.28515625" customWidth="1"/>
    <col min="5" max="5" width="11.5703125" bestFit="1" customWidth="1"/>
    <col min="6" max="6" width="11" customWidth="1"/>
    <col min="7" max="7" width="16.28515625" customWidth="1"/>
    <col min="8" max="8" width="5" customWidth="1"/>
  </cols>
  <sheetData>
    <row r="1" spans="1:8" ht="15" x14ac:dyDescent="0.2">
      <c r="A1" s="471" t="s">
        <v>114</v>
      </c>
      <c r="B1" s="472"/>
      <c r="C1" s="472"/>
      <c r="D1" s="472"/>
      <c r="E1" s="472"/>
      <c r="F1" s="472"/>
      <c r="G1" s="473"/>
    </row>
    <row r="2" spans="1:8" ht="30" x14ac:dyDescent="0.2">
      <c r="A2" s="35" t="s">
        <v>115</v>
      </c>
      <c r="B2" s="35" t="s">
        <v>111</v>
      </c>
      <c r="C2" s="35" t="s">
        <v>154</v>
      </c>
      <c r="D2" s="35" t="s">
        <v>123</v>
      </c>
      <c r="E2" s="35" t="s">
        <v>124</v>
      </c>
      <c r="F2" s="38" t="s">
        <v>143</v>
      </c>
      <c r="G2" s="35" t="s">
        <v>125</v>
      </c>
      <c r="H2" s="161"/>
    </row>
    <row r="3" spans="1:8" x14ac:dyDescent="0.2">
      <c r="A3" s="127" t="s">
        <v>166</v>
      </c>
      <c r="B3" s="128" t="s">
        <v>111</v>
      </c>
      <c r="C3" s="33">
        <v>3</v>
      </c>
      <c r="D3" s="225">
        <v>0</v>
      </c>
      <c r="E3" s="34">
        <f>SUM(D3*C3)</f>
        <v>0</v>
      </c>
      <c r="F3" s="39">
        <v>5</v>
      </c>
      <c r="G3" s="40">
        <f>(E3*80%)/(12*F3)</f>
        <v>0</v>
      </c>
    </row>
    <row r="4" spans="1:8" ht="15" x14ac:dyDescent="0.2">
      <c r="A4" s="467" t="s">
        <v>12</v>
      </c>
      <c r="B4" s="467"/>
      <c r="C4" s="467"/>
      <c r="D4" s="467"/>
      <c r="E4" s="467"/>
      <c r="F4" s="467"/>
      <c r="G4" s="41">
        <f>SUM(G3:G3)</f>
        <v>0</v>
      </c>
    </row>
    <row r="5" spans="1:8" ht="15" x14ac:dyDescent="0.2">
      <c r="A5" s="468" t="s">
        <v>193</v>
      </c>
      <c r="B5" s="469"/>
      <c r="C5" s="469"/>
      <c r="D5" s="469"/>
      <c r="E5" s="469"/>
      <c r="F5" s="470"/>
      <c r="G5" s="41">
        <f>ROUND(G4/16,2)</f>
        <v>0</v>
      </c>
    </row>
    <row r="7" spans="1:8" ht="63.75" customHeight="1" x14ac:dyDescent="0.2">
      <c r="A7" s="466" t="s">
        <v>182</v>
      </c>
      <c r="B7" s="466"/>
      <c r="C7" s="466"/>
      <c r="D7" s="466"/>
      <c r="E7" s="466"/>
      <c r="F7" s="466"/>
      <c r="G7" s="466"/>
    </row>
  </sheetData>
  <mergeCells count="4">
    <mergeCell ref="A7:G7"/>
    <mergeCell ref="A4:F4"/>
    <mergeCell ref="A5:F5"/>
    <mergeCell ref="A1:G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6F8E5-793D-4610-ADE1-14DDFD748389}">
  <dimension ref="A1:F6"/>
  <sheetViews>
    <sheetView tabSelected="1" workbookViewId="0">
      <selection activeCell="I21" sqref="I21"/>
    </sheetView>
  </sheetViews>
  <sheetFormatPr defaultRowHeight="12.75" x14ac:dyDescent="0.2"/>
  <cols>
    <col min="1" max="1" width="18.140625" customWidth="1"/>
    <col min="2" max="2" width="11.5703125" customWidth="1"/>
    <col min="3" max="3" width="12.140625" customWidth="1"/>
    <col min="4" max="4" width="13.85546875" customWidth="1"/>
    <col min="5" max="5" width="10.5703125" customWidth="1"/>
    <col min="6" max="6" width="15" customWidth="1"/>
  </cols>
  <sheetData>
    <row r="1" spans="1:6" ht="13.5" thickBot="1" x14ac:dyDescent="0.25"/>
    <row r="2" spans="1:6" ht="16.5" thickBot="1" x14ac:dyDescent="0.25">
      <c r="A2" s="474" t="s">
        <v>187</v>
      </c>
      <c r="B2" s="475"/>
      <c r="C2" s="475"/>
      <c r="D2" s="475"/>
      <c r="E2" s="475"/>
      <c r="F2" s="476"/>
    </row>
    <row r="3" spans="1:6" ht="25.5" x14ac:dyDescent="0.2">
      <c r="A3" s="181" t="s">
        <v>185</v>
      </c>
      <c r="B3" s="181" t="s">
        <v>194</v>
      </c>
      <c r="C3" s="181" t="s">
        <v>191</v>
      </c>
      <c r="D3" s="181" t="s">
        <v>188</v>
      </c>
      <c r="E3" s="181" t="s">
        <v>208</v>
      </c>
      <c r="F3" s="181" t="s">
        <v>189</v>
      </c>
    </row>
    <row r="4" spans="1:6" x14ac:dyDescent="0.2">
      <c r="A4" s="232" t="s">
        <v>195</v>
      </c>
      <c r="B4" s="233" t="s">
        <v>197</v>
      </c>
      <c r="C4" s="234">
        <v>26</v>
      </c>
      <c r="D4" s="233" t="s">
        <v>186</v>
      </c>
      <c r="E4" s="240">
        <v>0</v>
      </c>
      <c r="F4" s="235">
        <f>ROUND(E4*C4,2)</f>
        <v>0</v>
      </c>
    </row>
    <row r="5" spans="1:6" ht="13.5" thickBot="1" x14ac:dyDescent="0.25">
      <c r="A5" s="236" t="s">
        <v>196</v>
      </c>
      <c r="B5" s="237" t="s">
        <v>209</v>
      </c>
      <c r="C5" s="238">
        <v>18</v>
      </c>
      <c r="D5" s="237" t="s">
        <v>186</v>
      </c>
      <c r="E5" s="241">
        <v>0</v>
      </c>
      <c r="F5" s="239">
        <f>ROUND(E5*C5,2)</f>
        <v>0</v>
      </c>
    </row>
    <row r="6" spans="1:6" ht="15.75" thickBot="1" x14ac:dyDescent="0.3">
      <c r="A6" s="477" t="s">
        <v>190</v>
      </c>
      <c r="B6" s="478"/>
      <c r="C6" s="478"/>
      <c r="D6" s="478"/>
      <c r="E6" s="479"/>
      <c r="F6" s="182">
        <f>ROUND(SUM(F4:F5),2)</f>
        <v>0</v>
      </c>
    </row>
  </sheetData>
  <mergeCells count="2">
    <mergeCell ref="A2:F2"/>
    <mergeCell ref="A6:E6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D194"/>
  <sheetViews>
    <sheetView showGridLines="0" topLeftCell="A8" zoomScale="75" zoomScaleNormal="75" zoomScaleSheetLayoutView="75" workbookViewId="0">
      <selection activeCell="N25" sqref="N2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4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0.25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73" t="s">
        <v>2</v>
      </c>
      <c r="B5" s="374"/>
      <c r="C5" s="374"/>
      <c r="D5" s="374"/>
      <c r="E5" s="374"/>
      <c r="F5" s="374"/>
      <c r="G5" s="374"/>
      <c r="H5" s="374"/>
      <c r="I5" s="374"/>
      <c r="J5" s="374"/>
      <c r="K5" s="375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76" t="s">
        <v>36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3" ht="20.25" customHeight="1" x14ac:dyDescent="0.2">
      <c r="A8" s="51" t="s">
        <v>3</v>
      </c>
      <c r="B8" s="306" t="s">
        <v>4</v>
      </c>
      <c r="C8" s="306"/>
      <c r="D8" s="306"/>
      <c r="E8" s="306"/>
      <c r="F8" s="306"/>
      <c r="G8" s="306"/>
      <c r="H8" s="306"/>
      <c r="I8" s="306"/>
      <c r="J8" s="306"/>
      <c r="K8" s="226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113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21" customHeight="1" x14ac:dyDescent="0.2">
      <c r="A16" s="49" t="s">
        <v>3</v>
      </c>
      <c r="B16" s="341" t="s">
        <v>160</v>
      </c>
      <c r="C16" s="341"/>
      <c r="D16" s="341"/>
      <c r="E16" s="341"/>
      <c r="F16" s="341"/>
      <c r="G16" s="341" t="s">
        <v>135</v>
      </c>
      <c r="H16" s="341"/>
      <c r="I16" s="341"/>
      <c r="J16" s="341"/>
      <c r="K16" s="341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153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155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07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153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/>
      <c r="I30" s="64"/>
      <c r="J30" s="62"/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22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11" t="s">
        <v>97</v>
      </c>
      <c r="C40" s="311"/>
      <c r="D40" s="311"/>
      <c r="E40" s="311"/>
      <c r="F40" s="311"/>
      <c r="G40" s="311"/>
      <c r="H40" s="311"/>
      <c r="I40" s="288"/>
      <c r="J40" s="85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07" t="s">
        <v>110</v>
      </c>
      <c r="C41" s="307"/>
      <c r="D41" s="307"/>
      <c r="E41" s="307"/>
      <c r="F41" s="307"/>
      <c r="G41" s="307"/>
      <c r="H41" s="307"/>
      <c r="I41" s="307"/>
      <c r="J41" s="87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204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178">
        <f t="shared" si="0"/>
        <v>0</v>
      </c>
      <c r="O49" s="11"/>
    </row>
    <row r="50" spans="1:15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5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>($K$33+$K$72+$K$83)*J95</f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x14ac:dyDescent="0.2">
      <c r="A105" s="138">
        <v>4</v>
      </c>
      <c r="B105" s="302" t="s">
        <v>76</v>
      </c>
      <c r="C105" s="303"/>
      <c r="D105" s="303"/>
      <c r="E105" s="303"/>
      <c r="F105" s="303"/>
      <c r="G105" s="303"/>
      <c r="H105" s="303"/>
      <c r="I105" s="303"/>
      <c r="J105" s="304"/>
      <c r="K105" s="139" t="s">
        <v>19</v>
      </c>
      <c r="M105" s="10"/>
    </row>
    <row r="106" spans="1:15" s="2" customFormat="1" ht="20.25" customHeight="1" thickBot="1" x14ac:dyDescent="0.25">
      <c r="A106" s="51" t="s">
        <v>28</v>
      </c>
      <c r="B106" s="305" t="s">
        <v>64</v>
      </c>
      <c r="C106" s="305"/>
      <c r="D106" s="305"/>
      <c r="E106" s="305"/>
      <c r="F106" s="305"/>
      <c r="G106" s="305"/>
      <c r="H106" s="305"/>
      <c r="I106" s="305"/>
      <c r="J106" s="305"/>
      <c r="K106" s="63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10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</row>
    <row r="109" spans="1:15" s="2" customFormat="1" ht="31.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GERAL'!G9</f>
        <v>0</v>
      </c>
      <c r="H112" s="289"/>
      <c r="I112" s="104"/>
      <c r="J112" s="187"/>
      <c r="K112" s="188">
        <f>G112</f>
        <v>0</v>
      </c>
      <c r="M112" s="279"/>
      <c r="N112" s="279"/>
      <c r="O112" s="279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81"/>
      <c r="N113" s="281"/>
      <c r="O113" s="281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282"/>
      <c r="N114" s="282"/>
      <c r="O114" s="282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 t="s">
        <v>199</v>
      </c>
      <c r="H115" s="271"/>
      <c r="I115" s="183"/>
      <c r="J115" s="184"/>
      <c r="K115" s="185" t="str">
        <f>G115</f>
        <v>-</v>
      </c>
      <c r="M115" s="10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10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</row>
    <row r="118" spans="1:19" s="2" customFormat="1" ht="32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  <c r="M118" s="10"/>
      <c r="R118" s="10"/>
      <c r="S118" s="10"/>
    </row>
    <row r="119" spans="1:19" s="10" customFormat="1" ht="27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9" s="2" customFormat="1" ht="18.75" customHeight="1" thickBot="1" x14ac:dyDescent="0.3">
      <c r="A120" s="140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275"/>
      <c r="J120" s="102" t="s">
        <v>18</v>
      </c>
      <c r="K120" s="102" t="s">
        <v>100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122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G124:J124"/>
    <mergeCell ref="B125:H125"/>
    <mergeCell ref="A121:J121"/>
    <mergeCell ref="B115:F115"/>
    <mergeCell ref="G115:H115"/>
    <mergeCell ref="A116:J116"/>
    <mergeCell ref="A118:K118"/>
    <mergeCell ref="B120:I120"/>
    <mergeCell ref="B92:I92"/>
    <mergeCell ref="B93:I93"/>
    <mergeCell ref="B94:I94"/>
    <mergeCell ref="B95:I95"/>
    <mergeCell ref="A96:J96"/>
    <mergeCell ref="B100:I100"/>
    <mergeCell ref="B101:I101"/>
    <mergeCell ref="A103:K103"/>
    <mergeCell ref="B106:J106"/>
    <mergeCell ref="A98:K98"/>
    <mergeCell ref="B105:J105"/>
    <mergeCell ref="B122:I122"/>
    <mergeCell ref="B123:I123"/>
    <mergeCell ref="A124:F124"/>
    <mergeCell ref="B141:I141"/>
    <mergeCell ref="B135:J135"/>
    <mergeCell ref="B136:J136"/>
    <mergeCell ref="B137:J137"/>
    <mergeCell ref="B138:J138"/>
    <mergeCell ref="B139:I139"/>
    <mergeCell ref="B140:J140"/>
    <mergeCell ref="A129:J129"/>
    <mergeCell ref="A131:K131"/>
    <mergeCell ref="B134:J134"/>
    <mergeCell ref="M112:O112"/>
    <mergeCell ref="B113:F113"/>
    <mergeCell ref="G113:H113"/>
    <mergeCell ref="M113:O113"/>
    <mergeCell ref="B114:F114"/>
    <mergeCell ref="G114:H114"/>
    <mergeCell ref="M114:O114"/>
    <mergeCell ref="A107:J107"/>
    <mergeCell ref="A109:K109"/>
    <mergeCell ref="B111:F111"/>
    <mergeCell ref="G111:H111"/>
    <mergeCell ref="B112:F112"/>
    <mergeCell ref="G112:H112"/>
    <mergeCell ref="B16:F16"/>
    <mergeCell ref="G16:I16"/>
    <mergeCell ref="J16:K16"/>
    <mergeCell ref="A5:K5"/>
    <mergeCell ref="A7:K7"/>
    <mergeCell ref="B8:J8"/>
    <mergeCell ref="B9:J9"/>
    <mergeCell ref="B10:J10"/>
    <mergeCell ref="B11:J11"/>
    <mergeCell ref="A6:K6"/>
    <mergeCell ref="A1:K1"/>
    <mergeCell ref="A3:C3"/>
    <mergeCell ref="D3:K3"/>
    <mergeCell ref="A4:C4"/>
    <mergeCell ref="D4:K4"/>
    <mergeCell ref="A12:K12"/>
    <mergeCell ref="A14:K14"/>
    <mergeCell ref="B15:F15"/>
    <mergeCell ref="G15:I15"/>
    <mergeCell ref="J15:K15"/>
    <mergeCell ref="A2:K2"/>
    <mergeCell ref="A19:K19"/>
    <mergeCell ref="A26:K26"/>
    <mergeCell ref="B28:G28"/>
    <mergeCell ref="B29:G29"/>
    <mergeCell ref="B30:G30"/>
    <mergeCell ref="B31:G31"/>
    <mergeCell ref="B20:J20"/>
    <mergeCell ref="B21:J21"/>
    <mergeCell ref="B23:J23"/>
    <mergeCell ref="B24:J24"/>
    <mergeCell ref="B22:J22"/>
    <mergeCell ref="B46:I46"/>
    <mergeCell ref="B32:G32"/>
    <mergeCell ref="A33:J33"/>
    <mergeCell ref="A35:K35"/>
    <mergeCell ref="B40:I40"/>
    <mergeCell ref="B53:I53"/>
    <mergeCell ref="B54:I54"/>
    <mergeCell ref="B41:I41"/>
    <mergeCell ref="A42:J42"/>
    <mergeCell ref="A37:K37"/>
    <mergeCell ref="B39:I39"/>
    <mergeCell ref="A44:K44"/>
    <mergeCell ref="B126:I126"/>
    <mergeCell ref="B127:I127"/>
    <mergeCell ref="B128:I128"/>
    <mergeCell ref="A57:K57"/>
    <mergeCell ref="A66:K66"/>
    <mergeCell ref="B68:J68"/>
    <mergeCell ref="B69:J69"/>
    <mergeCell ref="B70:J70"/>
    <mergeCell ref="B60:F60"/>
    <mergeCell ref="B61:F61"/>
    <mergeCell ref="A64:J64"/>
    <mergeCell ref="B63:F63"/>
    <mergeCell ref="B81:I81"/>
    <mergeCell ref="A83:I83"/>
    <mergeCell ref="A85:K85"/>
    <mergeCell ref="B71:J71"/>
    <mergeCell ref="A72:J72"/>
    <mergeCell ref="A74:K74"/>
    <mergeCell ref="B77:I77"/>
    <mergeCell ref="B78:I78"/>
    <mergeCell ref="B80:I80"/>
    <mergeCell ref="B76:I76"/>
    <mergeCell ref="B79:I79"/>
    <mergeCell ref="B91:I91"/>
    <mergeCell ref="B89:I89"/>
    <mergeCell ref="B90:I90"/>
    <mergeCell ref="A55:I55"/>
    <mergeCell ref="B47:I47"/>
    <mergeCell ref="B48:I48"/>
    <mergeCell ref="B49:I49"/>
    <mergeCell ref="B50:I50"/>
    <mergeCell ref="B51:I51"/>
    <mergeCell ref="B52:I52"/>
    <mergeCell ref="B59:F59"/>
    <mergeCell ref="B82:I82"/>
    <mergeCell ref="A87:K87"/>
    <mergeCell ref="B62:F62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198D-6B82-4EE8-BEE7-172577919E71}">
  <sheetPr>
    <tabColor indexed="10"/>
  </sheetPr>
  <dimension ref="A1:AD194"/>
  <sheetViews>
    <sheetView showGridLines="0" topLeftCell="A8" zoomScale="75" zoomScaleNormal="75" zoomScaleSheetLayoutView="75" workbookViewId="0">
      <selection activeCell="J16" sqref="J16:K1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ht="21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</row>
    <row r="3" spans="1:13" ht="20.25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1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73" t="s">
        <v>2</v>
      </c>
      <c r="B5" s="374"/>
      <c r="C5" s="374"/>
      <c r="D5" s="374"/>
      <c r="E5" s="374"/>
      <c r="F5" s="374"/>
      <c r="G5" s="374"/>
      <c r="H5" s="374"/>
      <c r="I5" s="374"/>
      <c r="J5" s="374"/>
      <c r="K5" s="375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81" t="s">
        <v>36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</row>
    <row r="8" spans="1:13" ht="20.25" customHeight="1" x14ac:dyDescent="0.2">
      <c r="A8" s="51" t="s">
        <v>3</v>
      </c>
      <c r="B8" s="382" t="s">
        <v>4</v>
      </c>
      <c r="C8" s="383"/>
      <c r="D8" s="383"/>
      <c r="E8" s="383"/>
      <c r="F8" s="383"/>
      <c r="G8" s="383"/>
      <c r="H8" s="383"/>
      <c r="I8" s="383"/>
      <c r="J8" s="384"/>
      <c r="K8" s="226"/>
    </row>
    <row r="9" spans="1:13" ht="21.75" customHeight="1" x14ac:dyDescent="0.2">
      <c r="A9" s="51" t="s">
        <v>5</v>
      </c>
      <c r="B9" s="382" t="s">
        <v>6</v>
      </c>
      <c r="C9" s="383"/>
      <c r="D9" s="383"/>
      <c r="E9" s="383"/>
      <c r="F9" s="383"/>
      <c r="G9" s="383"/>
      <c r="H9" s="383"/>
      <c r="I9" s="383"/>
      <c r="J9" s="384"/>
      <c r="K9" s="56" t="s">
        <v>113</v>
      </c>
    </row>
    <row r="10" spans="1:13" ht="20.25" customHeight="1" x14ac:dyDescent="0.2">
      <c r="A10" s="51" t="s">
        <v>7</v>
      </c>
      <c r="B10" s="382" t="s">
        <v>35</v>
      </c>
      <c r="C10" s="383"/>
      <c r="D10" s="383"/>
      <c r="E10" s="383"/>
      <c r="F10" s="383"/>
      <c r="G10" s="383"/>
      <c r="H10" s="383"/>
      <c r="I10" s="383"/>
      <c r="J10" s="384"/>
      <c r="K10" s="206"/>
    </row>
    <row r="11" spans="1:13" ht="20.25" customHeight="1" x14ac:dyDescent="0.2">
      <c r="A11" s="51" t="s">
        <v>22</v>
      </c>
      <c r="B11" s="382" t="s">
        <v>11</v>
      </c>
      <c r="C11" s="383"/>
      <c r="D11" s="383"/>
      <c r="E11" s="383"/>
      <c r="F11" s="383"/>
      <c r="G11" s="383"/>
      <c r="H11" s="383"/>
      <c r="I11" s="383"/>
      <c r="J11" s="384"/>
      <c r="K11" s="57">
        <v>60</v>
      </c>
    </row>
    <row r="12" spans="1:13" ht="15" customHeight="1" x14ac:dyDescent="0.2">
      <c r="A12" s="377"/>
      <c r="B12" s="377"/>
      <c r="C12" s="377"/>
      <c r="D12" s="377"/>
      <c r="E12" s="377"/>
      <c r="F12" s="377"/>
      <c r="G12" s="377"/>
      <c r="H12" s="377"/>
      <c r="I12" s="377"/>
      <c r="J12" s="377"/>
      <c r="K12" s="377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52"/>
      <c r="J15" s="364" t="s">
        <v>96</v>
      </c>
      <c r="K15" s="365"/>
    </row>
    <row r="16" spans="1:13" ht="21" customHeight="1" x14ac:dyDescent="0.2">
      <c r="A16" s="49" t="s">
        <v>3</v>
      </c>
      <c r="B16" s="378" t="s">
        <v>161</v>
      </c>
      <c r="C16" s="379"/>
      <c r="D16" s="379"/>
      <c r="E16" s="379"/>
      <c r="F16" s="380"/>
      <c r="G16" s="378" t="s">
        <v>135</v>
      </c>
      <c r="H16" s="379"/>
      <c r="I16" s="380"/>
      <c r="J16" s="378"/>
      <c r="K16" s="380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388" t="s">
        <v>80</v>
      </c>
      <c r="C20" s="389"/>
      <c r="D20" s="389"/>
      <c r="E20" s="389"/>
      <c r="F20" s="389"/>
      <c r="G20" s="389"/>
      <c r="H20" s="389"/>
      <c r="I20" s="389"/>
      <c r="J20" s="390"/>
      <c r="K20" s="177" t="s">
        <v>163</v>
      </c>
    </row>
    <row r="21" spans="1:12" ht="15" customHeight="1" x14ac:dyDescent="0.2">
      <c r="A21" s="51">
        <v>2</v>
      </c>
      <c r="B21" s="247" t="s">
        <v>39</v>
      </c>
      <c r="C21" s="248"/>
      <c r="D21" s="248"/>
      <c r="E21" s="248"/>
      <c r="F21" s="248"/>
      <c r="G21" s="248"/>
      <c r="H21" s="248"/>
      <c r="I21" s="248"/>
      <c r="J21" s="249"/>
      <c r="K21" s="52" t="s">
        <v>162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29"/>
    </row>
    <row r="23" spans="1:12" ht="15" customHeight="1" x14ac:dyDescent="0.2">
      <c r="A23" s="51">
        <v>4</v>
      </c>
      <c r="B23" s="382" t="s">
        <v>13</v>
      </c>
      <c r="C23" s="383"/>
      <c r="D23" s="383"/>
      <c r="E23" s="383"/>
      <c r="F23" s="383"/>
      <c r="G23" s="383"/>
      <c r="H23" s="383"/>
      <c r="I23" s="383"/>
      <c r="J23" s="384"/>
      <c r="K23" s="54" t="s">
        <v>164</v>
      </c>
    </row>
    <row r="24" spans="1:12" ht="20.25" customHeight="1" x14ac:dyDescent="0.2">
      <c r="A24" s="51">
        <v>5</v>
      </c>
      <c r="B24" s="382" t="s">
        <v>14</v>
      </c>
      <c r="C24" s="383"/>
      <c r="D24" s="383"/>
      <c r="E24" s="383"/>
      <c r="F24" s="383"/>
      <c r="G24" s="383"/>
      <c r="H24" s="383"/>
      <c r="I24" s="383"/>
      <c r="J24" s="384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51" t="s">
        <v>53</v>
      </c>
      <c r="C28" s="339"/>
      <c r="D28" s="339"/>
      <c r="E28" s="339"/>
      <c r="F28" s="339"/>
      <c r="G28" s="352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85" t="s">
        <v>40</v>
      </c>
      <c r="C29" s="386"/>
      <c r="D29" s="386"/>
      <c r="E29" s="386"/>
      <c r="F29" s="386"/>
      <c r="G29" s="387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82" t="s">
        <v>41</v>
      </c>
      <c r="C30" s="383"/>
      <c r="D30" s="383"/>
      <c r="E30" s="383"/>
      <c r="F30" s="383"/>
      <c r="G30" s="384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82" t="s">
        <v>42</v>
      </c>
      <c r="C31" s="383"/>
      <c r="D31" s="383"/>
      <c r="E31" s="383"/>
      <c r="F31" s="383"/>
      <c r="G31" s="384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22</v>
      </c>
      <c r="B32" s="391" t="s">
        <v>68</v>
      </c>
      <c r="C32" s="392"/>
      <c r="D32" s="392"/>
      <c r="E32" s="392"/>
      <c r="F32" s="392"/>
      <c r="G32" s="393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22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85" t="s">
        <v>97</v>
      </c>
      <c r="C40" s="386"/>
      <c r="D40" s="386"/>
      <c r="E40" s="386"/>
      <c r="F40" s="386"/>
      <c r="G40" s="386"/>
      <c r="H40" s="386"/>
      <c r="I40" s="387"/>
      <c r="J40" s="85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91" t="s">
        <v>110</v>
      </c>
      <c r="C41" s="392"/>
      <c r="D41" s="392"/>
      <c r="E41" s="392"/>
      <c r="F41" s="392"/>
      <c r="G41" s="392"/>
      <c r="H41" s="392"/>
      <c r="I41" s="393"/>
      <c r="J41" s="87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3" t="s">
        <v>140</v>
      </c>
      <c r="C46" s="294"/>
      <c r="D46" s="294"/>
      <c r="E46" s="294"/>
      <c r="F46" s="294"/>
      <c r="G46" s="294"/>
      <c r="H46" s="294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388" t="s">
        <v>23</v>
      </c>
      <c r="C47" s="389"/>
      <c r="D47" s="389"/>
      <c r="E47" s="389"/>
      <c r="F47" s="389"/>
      <c r="G47" s="389"/>
      <c r="H47" s="389"/>
      <c r="I47" s="390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247" t="s">
        <v>91</v>
      </c>
      <c r="C48" s="248"/>
      <c r="D48" s="248"/>
      <c r="E48" s="248"/>
      <c r="F48" s="248"/>
      <c r="G48" s="248"/>
      <c r="H48" s="248"/>
      <c r="I48" s="249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204" t="s">
        <v>7</v>
      </c>
      <c r="B49" s="404" t="s">
        <v>184</v>
      </c>
      <c r="C49" s="405"/>
      <c r="D49" s="405"/>
      <c r="E49" s="405"/>
      <c r="F49" s="405"/>
      <c r="G49" s="405"/>
      <c r="H49" s="405"/>
      <c r="I49" s="406"/>
      <c r="J49" s="212">
        <v>0.03</v>
      </c>
      <c r="K49" s="178">
        <f t="shared" si="0"/>
        <v>0</v>
      </c>
      <c r="O49" s="11"/>
    </row>
    <row r="50" spans="1:15" ht="15.75" x14ac:dyDescent="0.2">
      <c r="A50" s="51" t="s">
        <v>22</v>
      </c>
      <c r="B50" s="247" t="s">
        <v>92</v>
      </c>
      <c r="C50" s="248"/>
      <c r="D50" s="248"/>
      <c r="E50" s="248"/>
      <c r="F50" s="248"/>
      <c r="G50" s="248"/>
      <c r="H50" s="248"/>
      <c r="I50" s="249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247" t="s">
        <v>93</v>
      </c>
      <c r="C51" s="248"/>
      <c r="D51" s="248"/>
      <c r="E51" s="248"/>
      <c r="F51" s="248"/>
      <c r="G51" s="248"/>
      <c r="H51" s="248"/>
      <c r="I51" s="249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247" t="s">
        <v>94</v>
      </c>
      <c r="C52" s="248"/>
      <c r="D52" s="248"/>
      <c r="E52" s="248"/>
      <c r="F52" s="248"/>
      <c r="G52" s="248"/>
      <c r="H52" s="248"/>
      <c r="I52" s="249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247" t="s">
        <v>95</v>
      </c>
      <c r="C53" s="248"/>
      <c r="D53" s="248"/>
      <c r="E53" s="248"/>
      <c r="F53" s="248"/>
      <c r="G53" s="248"/>
      <c r="H53" s="248"/>
      <c r="I53" s="249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94" t="s">
        <v>61</v>
      </c>
      <c r="C54" s="395"/>
      <c r="D54" s="395"/>
      <c r="E54" s="395"/>
      <c r="F54" s="395"/>
      <c r="G54" s="395"/>
      <c r="H54" s="395"/>
      <c r="I54" s="396"/>
      <c r="J54" s="96">
        <v>0.08</v>
      </c>
      <c r="K54" s="88">
        <f t="shared" si="0"/>
        <v>0</v>
      </c>
    </row>
    <row r="55" spans="1:15" ht="21.75" customHeight="1" thickBot="1" x14ac:dyDescent="0.25">
      <c r="A55" s="253" t="s">
        <v>62</v>
      </c>
      <c r="B55" s="254"/>
      <c r="C55" s="254"/>
      <c r="D55" s="254"/>
      <c r="E55" s="254"/>
      <c r="F55" s="254"/>
      <c r="G55" s="254"/>
      <c r="H55" s="254"/>
      <c r="I55" s="397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87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98" t="s">
        <v>151</v>
      </c>
      <c r="C60" s="399"/>
      <c r="D60" s="399"/>
      <c r="E60" s="399"/>
      <c r="F60" s="400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401" t="s">
        <v>152</v>
      </c>
      <c r="C61" s="402"/>
      <c r="D61" s="402"/>
      <c r="E61" s="402"/>
      <c r="F61" s="403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407" t="s">
        <v>210</v>
      </c>
      <c r="C62" s="408"/>
      <c r="D62" s="408"/>
      <c r="E62" s="408"/>
      <c r="F62" s="409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410" t="s">
        <v>200</v>
      </c>
      <c r="C63" s="411"/>
      <c r="D63" s="411"/>
      <c r="E63" s="411"/>
      <c r="F63" s="412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413" t="s">
        <v>62</v>
      </c>
      <c r="B64" s="414"/>
      <c r="C64" s="414"/>
      <c r="D64" s="414"/>
      <c r="E64" s="414"/>
      <c r="F64" s="414"/>
      <c r="G64" s="414"/>
      <c r="H64" s="414"/>
      <c r="I64" s="414"/>
      <c r="J64" s="415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388" t="str">
        <f>B39</f>
        <v>13º (DÉCIMO TERCEIRO) SALÁRIO, FÉRIAS  E ADICIONAL DE FÉRIAS</v>
      </c>
      <c r="C69" s="389"/>
      <c r="D69" s="389"/>
      <c r="E69" s="389"/>
      <c r="F69" s="389"/>
      <c r="G69" s="389"/>
      <c r="H69" s="389"/>
      <c r="I69" s="389"/>
      <c r="J69" s="390"/>
      <c r="K69" s="71">
        <f>$K$42</f>
        <v>0</v>
      </c>
    </row>
    <row r="70" spans="1:14" ht="20.25" customHeight="1" x14ac:dyDescent="0.2">
      <c r="A70" s="51" t="s">
        <v>43</v>
      </c>
      <c r="B70" s="247" t="s">
        <v>85</v>
      </c>
      <c r="C70" s="248"/>
      <c r="D70" s="248"/>
      <c r="E70" s="248"/>
      <c r="F70" s="248"/>
      <c r="G70" s="248"/>
      <c r="H70" s="248"/>
      <c r="I70" s="248"/>
      <c r="J70" s="249"/>
      <c r="K70" s="63">
        <f>$K$55</f>
        <v>0</v>
      </c>
    </row>
    <row r="71" spans="1:14" ht="20.25" customHeight="1" thickBot="1" x14ac:dyDescent="0.25">
      <c r="A71" s="76" t="s">
        <v>45</v>
      </c>
      <c r="B71" s="394" t="s">
        <v>51</v>
      </c>
      <c r="C71" s="395"/>
      <c r="D71" s="395"/>
      <c r="E71" s="395"/>
      <c r="F71" s="395"/>
      <c r="G71" s="395"/>
      <c r="H71" s="395"/>
      <c r="I71" s="395"/>
      <c r="J71" s="396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388" t="s">
        <v>30</v>
      </c>
      <c r="C77" s="389"/>
      <c r="D77" s="389"/>
      <c r="E77" s="389"/>
      <c r="F77" s="389"/>
      <c r="G77" s="389"/>
      <c r="H77" s="389"/>
      <c r="I77" s="390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247" t="s">
        <v>69</v>
      </c>
      <c r="C78" s="248"/>
      <c r="D78" s="248"/>
      <c r="E78" s="248"/>
      <c r="F78" s="248"/>
      <c r="G78" s="248"/>
      <c r="H78" s="248"/>
      <c r="I78" s="249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247" t="s">
        <v>71</v>
      </c>
      <c r="C80" s="248"/>
      <c r="D80" s="248"/>
      <c r="E80" s="248"/>
      <c r="F80" s="248"/>
      <c r="G80" s="248"/>
      <c r="H80" s="248"/>
      <c r="I80" s="249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247" t="s">
        <v>86</v>
      </c>
      <c r="C81" s="248"/>
      <c r="D81" s="248"/>
      <c r="E81" s="248"/>
      <c r="F81" s="248"/>
      <c r="G81" s="248"/>
      <c r="H81" s="248"/>
      <c r="I81" s="249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394" t="s">
        <v>134</v>
      </c>
      <c r="C82" s="395"/>
      <c r="D82" s="395"/>
      <c r="E82" s="395"/>
      <c r="F82" s="395"/>
      <c r="G82" s="395"/>
      <c r="H82" s="395"/>
      <c r="I82" s="396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3" t="s">
        <v>64</v>
      </c>
      <c r="C89" s="294"/>
      <c r="D89" s="294"/>
      <c r="E89" s="294"/>
      <c r="F89" s="294"/>
      <c r="G89" s="294"/>
      <c r="H89" s="294"/>
      <c r="I89" s="295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85" t="s">
        <v>65</v>
      </c>
      <c r="C90" s="386"/>
      <c r="D90" s="386"/>
      <c r="E90" s="386"/>
      <c r="F90" s="386"/>
      <c r="G90" s="386"/>
      <c r="H90" s="386"/>
      <c r="I90" s="387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82" t="s">
        <v>144</v>
      </c>
      <c r="C91" s="383"/>
      <c r="D91" s="383"/>
      <c r="E91" s="383"/>
      <c r="F91" s="383"/>
      <c r="G91" s="383"/>
      <c r="H91" s="383"/>
      <c r="I91" s="384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82" t="s">
        <v>66</v>
      </c>
      <c r="C92" s="383"/>
      <c r="D92" s="383"/>
      <c r="E92" s="383"/>
      <c r="F92" s="383"/>
      <c r="G92" s="383"/>
      <c r="H92" s="383"/>
      <c r="I92" s="384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82" t="s">
        <v>112</v>
      </c>
      <c r="C93" s="383"/>
      <c r="D93" s="383"/>
      <c r="E93" s="383"/>
      <c r="F93" s="383"/>
      <c r="G93" s="383"/>
      <c r="H93" s="383"/>
      <c r="I93" s="384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82" t="s">
        <v>145</v>
      </c>
      <c r="C94" s="383"/>
      <c r="D94" s="383"/>
      <c r="E94" s="383"/>
      <c r="F94" s="383"/>
      <c r="G94" s="383"/>
      <c r="H94" s="383"/>
      <c r="I94" s="384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91" t="s">
        <v>67</v>
      </c>
      <c r="C95" s="392"/>
      <c r="D95" s="392"/>
      <c r="E95" s="392"/>
      <c r="F95" s="392"/>
      <c r="G95" s="392"/>
      <c r="H95" s="392"/>
      <c r="I95" s="393"/>
      <c r="J95" s="220"/>
      <c r="K95" s="88">
        <f>($K$33+$K$72+$K$83)*J95</f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x14ac:dyDescent="0.2">
      <c r="A105" s="138">
        <v>4</v>
      </c>
      <c r="B105" s="416" t="s">
        <v>76</v>
      </c>
      <c r="C105" s="417"/>
      <c r="D105" s="417"/>
      <c r="E105" s="417"/>
      <c r="F105" s="417"/>
      <c r="G105" s="417"/>
      <c r="H105" s="417"/>
      <c r="I105" s="417"/>
      <c r="J105" s="418"/>
      <c r="K105" s="139" t="s">
        <v>19</v>
      </c>
      <c r="M105" s="10"/>
    </row>
    <row r="106" spans="1:15" s="2" customFormat="1" ht="20.25" customHeight="1" thickBot="1" x14ac:dyDescent="0.25">
      <c r="A106" s="51" t="s">
        <v>28</v>
      </c>
      <c r="B106" s="394" t="s">
        <v>64</v>
      </c>
      <c r="C106" s="395"/>
      <c r="D106" s="395"/>
      <c r="E106" s="395"/>
      <c r="F106" s="395"/>
      <c r="G106" s="395"/>
      <c r="H106" s="395"/>
      <c r="I106" s="395"/>
      <c r="J106" s="396"/>
      <c r="K106" s="63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10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</row>
    <row r="109" spans="1:15" s="2" customFormat="1" ht="31.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424" t="s">
        <v>33</v>
      </c>
      <c r="C111" s="425"/>
      <c r="D111" s="425"/>
      <c r="E111" s="425"/>
      <c r="F111" s="426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388" t="s">
        <v>136</v>
      </c>
      <c r="C112" s="389"/>
      <c r="D112" s="389"/>
      <c r="E112" s="389"/>
      <c r="F112" s="390"/>
      <c r="G112" s="427">
        <f>'UNIFORME GERAL'!G9</f>
        <v>0</v>
      </c>
      <c r="H112" s="428"/>
      <c r="I112" s="104"/>
      <c r="J112" s="187"/>
      <c r="K112" s="188">
        <f>G112</f>
        <v>0</v>
      </c>
      <c r="M112" s="279"/>
      <c r="N112" s="279"/>
      <c r="O112" s="279"/>
    </row>
    <row r="113" spans="1:19" s="2" customFormat="1" ht="20.25" customHeight="1" x14ac:dyDescent="0.2">
      <c r="A113" s="153" t="s">
        <v>5</v>
      </c>
      <c r="B113" s="419" t="s">
        <v>26</v>
      </c>
      <c r="C113" s="420"/>
      <c r="D113" s="420"/>
      <c r="E113" s="420"/>
      <c r="F113" s="421"/>
      <c r="G113" s="422">
        <v>0</v>
      </c>
      <c r="H113" s="423"/>
      <c r="I113" s="105"/>
      <c r="J113" s="170"/>
      <c r="K113" s="171">
        <f>G113-J113</f>
        <v>0</v>
      </c>
      <c r="M113" s="281"/>
      <c r="N113" s="281"/>
      <c r="O113" s="281"/>
    </row>
    <row r="114" spans="1:19" s="2" customFormat="1" ht="20.25" customHeight="1" x14ac:dyDescent="0.2">
      <c r="A114" s="153" t="s">
        <v>7</v>
      </c>
      <c r="B114" s="419" t="s">
        <v>27</v>
      </c>
      <c r="C114" s="420"/>
      <c r="D114" s="420"/>
      <c r="E114" s="420"/>
      <c r="F114" s="421"/>
      <c r="G114" s="422">
        <f>'EQUIPAMENTOS '!G5</f>
        <v>0</v>
      </c>
      <c r="H114" s="423"/>
      <c r="I114" s="105"/>
      <c r="J114" s="170"/>
      <c r="K114" s="171">
        <f>G114</f>
        <v>0</v>
      </c>
      <c r="M114" s="282"/>
      <c r="N114" s="282"/>
      <c r="O114" s="282"/>
    </row>
    <row r="115" spans="1:19" s="2" customFormat="1" ht="20.25" customHeight="1" thickBot="1" x14ac:dyDescent="0.25">
      <c r="A115" s="156" t="s">
        <v>22</v>
      </c>
      <c r="B115" s="430" t="s">
        <v>126</v>
      </c>
      <c r="C115" s="431"/>
      <c r="D115" s="431"/>
      <c r="E115" s="431"/>
      <c r="F115" s="432"/>
      <c r="G115" s="433" t="s">
        <v>199</v>
      </c>
      <c r="H115" s="434"/>
      <c r="I115" s="183"/>
      <c r="J115" s="184"/>
      <c r="K115" s="185" t="str">
        <f>G115</f>
        <v>-</v>
      </c>
      <c r="M115" s="10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10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</row>
    <row r="118" spans="1:19" s="2" customFormat="1" ht="32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  <c r="M118" s="10"/>
      <c r="R118" s="10"/>
      <c r="S118" s="10"/>
    </row>
    <row r="119" spans="1:19" s="10" customFormat="1" ht="27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9" s="2" customFormat="1" ht="18.75" customHeight="1" thickBot="1" x14ac:dyDescent="0.3">
      <c r="A120" s="140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435"/>
      <c r="J120" s="102" t="s">
        <v>18</v>
      </c>
      <c r="K120" s="102" t="s">
        <v>100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385" t="s">
        <v>31</v>
      </c>
      <c r="C122" s="386"/>
      <c r="D122" s="386"/>
      <c r="E122" s="386"/>
      <c r="F122" s="386"/>
      <c r="G122" s="386"/>
      <c r="H122" s="386"/>
      <c r="I122" s="387"/>
      <c r="J122" s="221">
        <v>0.05</v>
      </c>
      <c r="K122" s="192">
        <f>K121*J122</f>
        <v>0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76" t="s">
        <v>5</v>
      </c>
      <c r="B123" s="391" t="s">
        <v>89</v>
      </c>
      <c r="C123" s="392"/>
      <c r="D123" s="392"/>
      <c r="E123" s="392"/>
      <c r="F123" s="392"/>
      <c r="G123" s="392"/>
      <c r="H123" s="392"/>
      <c r="I123" s="393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429" t="s">
        <v>122</v>
      </c>
      <c r="C125" s="389"/>
      <c r="D125" s="389"/>
      <c r="E125" s="389"/>
      <c r="F125" s="389"/>
      <c r="G125" s="389"/>
      <c r="H125" s="38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394" t="s">
        <v>104</v>
      </c>
      <c r="C128" s="395"/>
      <c r="D128" s="395"/>
      <c r="E128" s="395"/>
      <c r="F128" s="395"/>
      <c r="G128" s="395"/>
      <c r="H128" s="395"/>
      <c r="I128" s="396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436" t="s">
        <v>54</v>
      </c>
      <c r="C134" s="437"/>
      <c r="D134" s="437"/>
      <c r="E134" s="437"/>
      <c r="F134" s="437"/>
      <c r="G134" s="437"/>
      <c r="H134" s="437"/>
      <c r="I134" s="437"/>
      <c r="J134" s="438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436" t="s">
        <v>55</v>
      </c>
      <c r="C135" s="437"/>
      <c r="D135" s="437"/>
      <c r="E135" s="437"/>
      <c r="F135" s="437"/>
      <c r="G135" s="437"/>
      <c r="H135" s="437"/>
      <c r="I135" s="437"/>
      <c r="J135" s="445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436" t="s">
        <v>49</v>
      </c>
      <c r="C136" s="437"/>
      <c r="D136" s="437"/>
      <c r="E136" s="437"/>
      <c r="F136" s="437"/>
      <c r="G136" s="437"/>
      <c r="H136" s="437"/>
      <c r="I136" s="437"/>
      <c r="J136" s="438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436" t="s">
        <v>56</v>
      </c>
      <c r="C137" s="437"/>
      <c r="D137" s="437"/>
      <c r="E137" s="437"/>
      <c r="F137" s="437"/>
      <c r="G137" s="437"/>
      <c r="H137" s="437"/>
      <c r="I137" s="437"/>
      <c r="J137" s="438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439" t="s">
        <v>48</v>
      </c>
      <c r="C138" s="440"/>
      <c r="D138" s="440"/>
      <c r="E138" s="440"/>
      <c r="F138" s="440"/>
      <c r="G138" s="440"/>
      <c r="H138" s="440"/>
      <c r="I138" s="440"/>
      <c r="J138" s="441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442" t="s">
        <v>57</v>
      </c>
      <c r="C139" s="443"/>
      <c r="D139" s="443"/>
      <c r="E139" s="443"/>
      <c r="F139" s="443"/>
      <c r="G139" s="443"/>
      <c r="H139" s="443"/>
      <c r="I139" s="443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439" t="s">
        <v>52</v>
      </c>
      <c r="C140" s="440"/>
      <c r="D140" s="440"/>
      <c r="E140" s="440"/>
      <c r="F140" s="440"/>
      <c r="G140" s="440"/>
      <c r="H140" s="440"/>
      <c r="I140" s="440"/>
      <c r="J140" s="441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444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B136:J136"/>
    <mergeCell ref="B137:J137"/>
    <mergeCell ref="B138:J138"/>
    <mergeCell ref="B139:I139"/>
    <mergeCell ref="B140:J140"/>
    <mergeCell ref="B141:I141"/>
    <mergeCell ref="B127:I127"/>
    <mergeCell ref="B128:I128"/>
    <mergeCell ref="A129:J129"/>
    <mergeCell ref="A131:K131"/>
    <mergeCell ref="B134:J134"/>
    <mergeCell ref="B135:J135"/>
    <mergeCell ref="B122:I122"/>
    <mergeCell ref="B123:I123"/>
    <mergeCell ref="A124:F124"/>
    <mergeCell ref="G124:J124"/>
    <mergeCell ref="B125:H125"/>
    <mergeCell ref="B126:I126"/>
    <mergeCell ref="B115:F115"/>
    <mergeCell ref="G115:H115"/>
    <mergeCell ref="A116:J116"/>
    <mergeCell ref="A118:K118"/>
    <mergeCell ref="B120:I120"/>
    <mergeCell ref="A121:J121"/>
    <mergeCell ref="B113:F113"/>
    <mergeCell ref="G113:H113"/>
    <mergeCell ref="M113:O113"/>
    <mergeCell ref="B114:F114"/>
    <mergeCell ref="G114:H114"/>
    <mergeCell ref="M114:O114"/>
    <mergeCell ref="A109:K109"/>
    <mergeCell ref="B111:F111"/>
    <mergeCell ref="G111:H111"/>
    <mergeCell ref="B112:F112"/>
    <mergeCell ref="G112:H112"/>
    <mergeCell ref="M112:O112"/>
    <mergeCell ref="B101:I101"/>
    <mergeCell ref="A103:K103"/>
    <mergeCell ref="B105:J105"/>
    <mergeCell ref="B106:J106"/>
    <mergeCell ref="A107:J107"/>
    <mergeCell ref="B93:I93"/>
    <mergeCell ref="B94:I94"/>
    <mergeCell ref="B95:I95"/>
    <mergeCell ref="A96:J96"/>
    <mergeCell ref="A98:K98"/>
    <mergeCell ref="B100:I100"/>
    <mergeCell ref="A85:K85"/>
    <mergeCell ref="A87:K87"/>
    <mergeCell ref="B89:I89"/>
    <mergeCell ref="B90:I90"/>
    <mergeCell ref="B91:I91"/>
    <mergeCell ref="B92:I92"/>
    <mergeCell ref="B78:I78"/>
    <mergeCell ref="B79:I79"/>
    <mergeCell ref="B80:I80"/>
    <mergeCell ref="B81:I81"/>
    <mergeCell ref="B82:I82"/>
    <mergeCell ref="A83:I83"/>
    <mergeCell ref="B70:J70"/>
    <mergeCell ref="B71:J71"/>
    <mergeCell ref="A72:J72"/>
    <mergeCell ref="A74:K74"/>
    <mergeCell ref="B76:I76"/>
    <mergeCell ref="B77:I77"/>
    <mergeCell ref="B62:F62"/>
    <mergeCell ref="B63:F63"/>
    <mergeCell ref="A64:J64"/>
    <mergeCell ref="A66:K66"/>
    <mergeCell ref="B68:J68"/>
    <mergeCell ref="B69:J69"/>
    <mergeCell ref="B54:I54"/>
    <mergeCell ref="A55:I55"/>
    <mergeCell ref="A57:K57"/>
    <mergeCell ref="B59:F59"/>
    <mergeCell ref="B60:F60"/>
    <mergeCell ref="B61:F61"/>
    <mergeCell ref="B48:I48"/>
    <mergeCell ref="B49:I49"/>
    <mergeCell ref="B50:I50"/>
    <mergeCell ref="B51:I51"/>
    <mergeCell ref="B52:I52"/>
    <mergeCell ref="B53:I53"/>
    <mergeCell ref="B40:I40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A26:K26"/>
    <mergeCell ref="B28:G28"/>
    <mergeCell ref="B29:G29"/>
    <mergeCell ref="B30:G30"/>
    <mergeCell ref="B31:G31"/>
    <mergeCell ref="A19:K19"/>
    <mergeCell ref="B20:J20"/>
    <mergeCell ref="B21:J21"/>
    <mergeCell ref="B22:J22"/>
    <mergeCell ref="B23:J23"/>
    <mergeCell ref="B24:J24"/>
    <mergeCell ref="B16:F16"/>
    <mergeCell ref="G16:I16"/>
    <mergeCell ref="J16:K16"/>
    <mergeCell ref="A6:K6"/>
    <mergeCell ref="A7:K7"/>
    <mergeCell ref="B8:J8"/>
    <mergeCell ref="B9:J9"/>
    <mergeCell ref="B10:J10"/>
    <mergeCell ref="B11:J11"/>
    <mergeCell ref="A5:K5"/>
    <mergeCell ref="A1:K1"/>
    <mergeCell ref="A3:C3"/>
    <mergeCell ref="D3:K3"/>
    <mergeCell ref="A12:K12"/>
    <mergeCell ref="A14:K14"/>
    <mergeCell ref="B15:F15"/>
    <mergeCell ref="G15:I15"/>
    <mergeCell ref="J15:K15"/>
    <mergeCell ref="A2:K2"/>
    <mergeCell ref="A4:C4"/>
    <mergeCell ref="D4:K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5C72-EFDC-4860-B6D7-AF78D7B61A3F}">
  <sheetPr>
    <tabColor indexed="10"/>
  </sheetPr>
  <dimension ref="A1:AD194"/>
  <sheetViews>
    <sheetView showGridLines="0" zoomScale="75" zoomScaleNormal="75" zoomScaleSheetLayoutView="75" workbookViewId="0">
      <selection activeCell="A85" sqref="A85:K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4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0.25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59" t="s">
        <v>2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76" t="s">
        <v>36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3" ht="20.25" customHeight="1" x14ac:dyDescent="0.2">
      <c r="A8" s="51" t="s">
        <v>3</v>
      </c>
      <c r="B8" s="306" t="s">
        <v>4</v>
      </c>
      <c r="C8" s="306"/>
      <c r="D8" s="306"/>
      <c r="E8" s="306"/>
      <c r="F8" s="306"/>
      <c r="G8" s="306"/>
      <c r="H8" s="306"/>
      <c r="I8" s="306"/>
      <c r="J8" s="306"/>
      <c r="K8" s="226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113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21" customHeight="1" x14ac:dyDescent="0.2">
      <c r="A16" s="49" t="s">
        <v>3</v>
      </c>
      <c r="B16" s="341" t="s">
        <v>157</v>
      </c>
      <c r="C16" s="341"/>
      <c r="D16" s="341"/>
      <c r="E16" s="341"/>
      <c r="F16" s="341"/>
      <c r="G16" s="341" t="s">
        <v>135</v>
      </c>
      <c r="H16" s="341"/>
      <c r="I16" s="341"/>
      <c r="J16" s="341" t="s">
        <v>158</v>
      </c>
      <c r="K16" s="341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157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159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53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157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22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11" t="s">
        <v>97</v>
      </c>
      <c r="C40" s="311"/>
      <c r="D40" s="311"/>
      <c r="E40" s="311"/>
      <c r="F40" s="311"/>
      <c r="G40" s="311"/>
      <c r="H40" s="311"/>
      <c r="I40" s="288"/>
      <c r="J40" s="85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07" t="s">
        <v>110</v>
      </c>
      <c r="C41" s="307"/>
      <c r="D41" s="307"/>
      <c r="E41" s="307"/>
      <c r="F41" s="307"/>
      <c r="G41" s="307"/>
      <c r="H41" s="307"/>
      <c r="I41" s="307"/>
      <c r="J41" s="87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204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178">
        <f t="shared" si="0"/>
        <v>0</v>
      </c>
      <c r="O49" s="11"/>
    </row>
    <row r="50" spans="1:15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5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>($K$33+$K$72+$K$83)*J95</f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x14ac:dyDescent="0.2">
      <c r="A105" s="138">
        <v>4</v>
      </c>
      <c r="B105" s="302" t="s">
        <v>76</v>
      </c>
      <c r="C105" s="303"/>
      <c r="D105" s="303"/>
      <c r="E105" s="303"/>
      <c r="F105" s="303"/>
      <c r="G105" s="303"/>
      <c r="H105" s="303"/>
      <c r="I105" s="303"/>
      <c r="J105" s="304"/>
      <c r="K105" s="139" t="s">
        <v>19</v>
      </c>
      <c r="M105" s="10"/>
    </row>
    <row r="106" spans="1:15" s="2" customFormat="1" ht="20.25" customHeight="1" thickBot="1" x14ac:dyDescent="0.25">
      <c r="A106" s="51" t="s">
        <v>28</v>
      </c>
      <c r="B106" s="305" t="s">
        <v>64</v>
      </c>
      <c r="C106" s="305"/>
      <c r="D106" s="305"/>
      <c r="E106" s="305"/>
      <c r="F106" s="305"/>
      <c r="G106" s="305"/>
      <c r="H106" s="305"/>
      <c r="I106" s="305"/>
      <c r="J106" s="305"/>
      <c r="K106" s="63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2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  <c r="M108" s="10"/>
    </row>
    <row r="109" spans="1:15" s="10" customFormat="1" ht="20.2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</row>
    <row r="110" spans="1:15" s="2" customFormat="1" ht="31.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COPEIRO'!G12</f>
        <v>0</v>
      </c>
      <c r="H112" s="289"/>
      <c r="I112" s="104"/>
      <c r="J112" s="187"/>
      <c r="K112" s="188">
        <f>G112</f>
        <v>0</v>
      </c>
      <c r="M112" s="10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79"/>
      <c r="N113" s="279"/>
      <c r="O113" s="279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281"/>
      <c r="N114" s="281"/>
      <c r="O114" s="281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>
        <f>INSUMOS!F6</f>
        <v>0</v>
      </c>
      <c r="H115" s="271"/>
      <c r="I115" s="183"/>
      <c r="J115" s="184"/>
      <c r="K115" s="185">
        <f>G115</f>
        <v>0</v>
      </c>
      <c r="M115" s="282"/>
      <c r="N115" s="282"/>
      <c r="O115" s="282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2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  <c r="M117" s="10"/>
    </row>
    <row r="118" spans="1:19" s="10" customFormat="1" ht="20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</row>
    <row r="119" spans="1:19" s="2" customFormat="1" ht="42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M119" s="10"/>
      <c r="R119" s="10"/>
      <c r="S119" s="10"/>
    </row>
    <row r="120" spans="1:19" s="10" customFormat="1" ht="23.25" customHeight="1" thickBot="1" x14ac:dyDescent="0.25">
      <c r="A120" s="102">
        <v>6</v>
      </c>
      <c r="B120" s="425" t="s">
        <v>127</v>
      </c>
      <c r="C120" s="425"/>
      <c r="D120" s="425"/>
      <c r="E120" s="425"/>
      <c r="F120" s="425"/>
      <c r="G120" s="425"/>
      <c r="H120" s="425"/>
      <c r="I120" s="425"/>
      <c r="J120" s="102" t="s">
        <v>18</v>
      </c>
      <c r="K120" s="102" t="s">
        <v>100</v>
      </c>
    </row>
    <row r="121" spans="1:19" s="2" customFormat="1" ht="18.7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16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4"/>
      <c r="P122" s="17"/>
      <c r="Q122" s="17"/>
      <c r="R122" s="17"/>
      <c r="S122" s="17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5"/>
      <c r="P123" s="18"/>
      <c r="Q123" s="19"/>
      <c r="R123" s="19"/>
      <c r="S123" s="19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201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20.2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1"/>
      <c r="Q131" s="22"/>
      <c r="R131" s="22"/>
      <c r="S131" s="22"/>
    </row>
    <row r="132" spans="1:30" s="2" customFormat="1" ht="31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M132" s="10"/>
      <c r="N132" s="10"/>
      <c r="O132" s="20"/>
      <c r="P132" s="23"/>
      <c r="Q132" s="22"/>
      <c r="R132" s="22"/>
      <c r="S132" s="22"/>
    </row>
    <row r="133" spans="1:30" s="10" customFormat="1" ht="19.5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O133" s="20"/>
      <c r="P133" s="23"/>
      <c r="Q133" s="22"/>
      <c r="R133" s="22"/>
      <c r="S133" s="22"/>
    </row>
    <row r="134" spans="1:30" s="2" customFormat="1" ht="21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B139:I139"/>
    <mergeCell ref="B140:J140"/>
    <mergeCell ref="B141:I141"/>
    <mergeCell ref="B127:I127"/>
    <mergeCell ref="B125:H125"/>
    <mergeCell ref="B126:I126"/>
    <mergeCell ref="B137:J137"/>
    <mergeCell ref="B138:J138"/>
    <mergeCell ref="B128:I128"/>
    <mergeCell ref="B135:J135"/>
    <mergeCell ref="B136:J136"/>
    <mergeCell ref="A129:J129"/>
    <mergeCell ref="A131:K131"/>
    <mergeCell ref="B134:J134"/>
    <mergeCell ref="A107:J107"/>
    <mergeCell ref="B114:F114"/>
    <mergeCell ref="G114:H114"/>
    <mergeCell ref="M114:O114"/>
    <mergeCell ref="B115:F115"/>
    <mergeCell ref="G115:H115"/>
    <mergeCell ref="M115:O115"/>
    <mergeCell ref="B112:F112"/>
    <mergeCell ref="G112:H112"/>
    <mergeCell ref="B113:F113"/>
    <mergeCell ref="G113:H113"/>
    <mergeCell ref="M113:O113"/>
    <mergeCell ref="A109:K109"/>
    <mergeCell ref="B111:F111"/>
    <mergeCell ref="G111:H111"/>
    <mergeCell ref="B101:I101"/>
    <mergeCell ref="A103:K103"/>
    <mergeCell ref="B105:J105"/>
    <mergeCell ref="B106:J106"/>
    <mergeCell ref="B93:I93"/>
    <mergeCell ref="B94:I94"/>
    <mergeCell ref="B95:I95"/>
    <mergeCell ref="A96:J96"/>
    <mergeCell ref="A98:K98"/>
    <mergeCell ref="B100:I100"/>
    <mergeCell ref="A85:K85"/>
    <mergeCell ref="A87:K87"/>
    <mergeCell ref="B89:I89"/>
    <mergeCell ref="B90:I90"/>
    <mergeCell ref="B91:I91"/>
    <mergeCell ref="B92:I92"/>
    <mergeCell ref="B78:I78"/>
    <mergeCell ref="B79:I79"/>
    <mergeCell ref="B80:I80"/>
    <mergeCell ref="B81:I81"/>
    <mergeCell ref="B82:I82"/>
    <mergeCell ref="A83:I83"/>
    <mergeCell ref="B70:J70"/>
    <mergeCell ref="B71:J71"/>
    <mergeCell ref="A72:J72"/>
    <mergeCell ref="A74:K74"/>
    <mergeCell ref="B76:I76"/>
    <mergeCell ref="B77:I77"/>
    <mergeCell ref="B62:F62"/>
    <mergeCell ref="B63:F63"/>
    <mergeCell ref="A64:J64"/>
    <mergeCell ref="A66:K66"/>
    <mergeCell ref="B68:J68"/>
    <mergeCell ref="B69:J69"/>
    <mergeCell ref="B54:I54"/>
    <mergeCell ref="A55:I55"/>
    <mergeCell ref="A57:K57"/>
    <mergeCell ref="B59:F59"/>
    <mergeCell ref="B60:F60"/>
    <mergeCell ref="B61:F61"/>
    <mergeCell ref="B48:I48"/>
    <mergeCell ref="B49:I49"/>
    <mergeCell ref="B50:I50"/>
    <mergeCell ref="B51:I51"/>
    <mergeCell ref="B52:I52"/>
    <mergeCell ref="B53:I53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A1:K1"/>
    <mergeCell ref="A3:C3"/>
    <mergeCell ref="D3:K3"/>
    <mergeCell ref="A4:C4"/>
    <mergeCell ref="D4:K4"/>
    <mergeCell ref="A5:K5"/>
    <mergeCell ref="A12:K12"/>
    <mergeCell ref="A14:K14"/>
    <mergeCell ref="B15:F15"/>
    <mergeCell ref="G15:I15"/>
    <mergeCell ref="J15:K15"/>
    <mergeCell ref="A6:K6"/>
    <mergeCell ref="A7:K7"/>
    <mergeCell ref="B8:J8"/>
    <mergeCell ref="B9:J9"/>
    <mergeCell ref="B10:J10"/>
    <mergeCell ref="B11:J11"/>
    <mergeCell ref="A2:K2"/>
    <mergeCell ref="A116:J116"/>
    <mergeCell ref="A118:K118"/>
    <mergeCell ref="B120:I120"/>
    <mergeCell ref="A121:J121"/>
    <mergeCell ref="B122:I122"/>
    <mergeCell ref="A124:F124"/>
    <mergeCell ref="G124:J124"/>
    <mergeCell ref="B123:I123"/>
    <mergeCell ref="B16:F16"/>
    <mergeCell ref="G16:I16"/>
    <mergeCell ref="J16:K16"/>
    <mergeCell ref="A26:K26"/>
    <mergeCell ref="B28:G28"/>
    <mergeCell ref="B29:G29"/>
    <mergeCell ref="B30:G30"/>
    <mergeCell ref="B31:G31"/>
    <mergeCell ref="A19:K19"/>
    <mergeCell ref="B20:J20"/>
    <mergeCell ref="B21:J21"/>
    <mergeCell ref="B22:J22"/>
    <mergeCell ref="B23:J23"/>
    <mergeCell ref="B24:J24"/>
    <mergeCell ref="B40:I4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9FF7-7A3D-498B-881E-4BD618B0A995}">
  <sheetPr>
    <tabColor indexed="10"/>
  </sheetPr>
  <dimension ref="A1:AD194"/>
  <sheetViews>
    <sheetView showGridLines="0" topLeftCell="A5" zoomScale="75" zoomScaleNormal="75" zoomScaleSheetLayoutView="75" workbookViewId="0">
      <selection activeCell="J16" sqref="J16:K1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9.25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0.25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59" t="s">
        <v>2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76" t="s">
        <v>36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3" ht="20.25" customHeight="1" x14ac:dyDescent="0.2">
      <c r="A8" s="51" t="s">
        <v>3</v>
      </c>
      <c r="B8" s="306" t="s">
        <v>4</v>
      </c>
      <c r="C8" s="306"/>
      <c r="D8" s="306"/>
      <c r="E8" s="306"/>
      <c r="F8" s="306"/>
      <c r="G8" s="306"/>
      <c r="H8" s="306"/>
      <c r="I8" s="306"/>
      <c r="J8" s="306"/>
      <c r="K8" s="226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113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30" customHeight="1" x14ac:dyDescent="0.2">
      <c r="A16" s="49" t="s">
        <v>3</v>
      </c>
      <c r="B16" s="341" t="s">
        <v>150</v>
      </c>
      <c r="C16" s="341"/>
      <c r="D16" s="341"/>
      <c r="E16" s="341"/>
      <c r="F16" s="341"/>
      <c r="G16" s="341" t="s">
        <v>135</v>
      </c>
      <c r="H16" s="341"/>
      <c r="I16" s="341"/>
      <c r="J16" s="480"/>
      <c r="K16" s="480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149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148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07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149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22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11" t="s">
        <v>97</v>
      </c>
      <c r="C40" s="311"/>
      <c r="D40" s="311"/>
      <c r="E40" s="311"/>
      <c r="F40" s="311"/>
      <c r="G40" s="311"/>
      <c r="H40" s="311"/>
      <c r="I40" s="288"/>
      <c r="J40" s="202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07" t="s">
        <v>110</v>
      </c>
      <c r="C41" s="307"/>
      <c r="D41" s="307"/>
      <c r="E41" s="307"/>
      <c r="F41" s="307"/>
      <c r="G41" s="307"/>
      <c r="H41" s="307"/>
      <c r="I41" s="307"/>
      <c r="J41" s="203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204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84">
        <f t="shared" si="0"/>
        <v>0</v>
      </c>
      <c r="O49" s="11"/>
    </row>
    <row r="50" spans="1:15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5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>($K$33+$K$72+$K$83)*J95</f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thickBot="1" x14ac:dyDescent="0.25">
      <c r="A105" s="90">
        <v>4</v>
      </c>
      <c r="B105" s="293" t="s">
        <v>76</v>
      </c>
      <c r="C105" s="294"/>
      <c r="D105" s="294"/>
      <c r="E105" s="294"/>
      <c r="F105" s="294"/>
      <c r="G105" s="294"/>
      <c r="H105" s="294"/>
      <c r="I105" s="294"/>
      <c r="J105" s="295"/>
      <c r="K105" s="103" t="s">
        <v>19</v>
      </c>
      <c r="M105" s="10"/>
    </row>
    <row r="106" spans="1:15" s="2" customFormat="1" ht="20.25" customHeight="1" thickBot="1" x14ac:dyDescent="0.25">
      <c r="A106" s="67" t="s">
        <v>28</v>
      </c>
      <c r="B106" s="288" t="s">
        <v>64</v>
      </c>
      <c r="C106" s="288"/>
      <c r="D106" s="288"/>
      <c r="E106" s="288"/>
      <c r="F106" s="288"/>
      <c r="G106" s="288"/>
      <c r="H106" s="288"/>
      <c r="I106" s="288"/>
      <c r="J106" s="288"/>
      <c r="K106" s="71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10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</row>
    <row r="109" spans="1:15" s="2" customFormat="1" ht="31.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GERAL'!G9</f>
        <v>0</v>
      </c>
      <c r="H112" s="289"/>
      <c r="I112" s="104"/>
      <c r="J112" s="187"/>
      <c r="K112" s="188">
        <f>G112</f>
        <v>0</v>
      </c>
      <c r="M112" s="279"/>
      <c r="N112" s="279"/>
      <c r="O112" s="279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81"/>
      <c r="N113" s="281"/>
      <c r="O113" s="281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282"/>
      <c r="N114" s="282"/>
      <c r="O114" s="282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 t="s">
        <v>199</v>
      </c>
      <c r="H115" s="271"/>
      <c r="I115" s="183"/>
      <c r="J115" s="184"/>
      <c r="K115" s="185" t="str">
        <f>G115</f>
        <v>-</v>
      </c>
      <c r="M115" s="10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10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</row>
    <row r="118" spans="1:19" s="2" customFormat="1" ht="32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  <c r="M118" s="10"/>
      <c r="R118" s="10"/>
      <c r="S118" s="10"/>
    </row>
    <row r="119" spans="1:19" s="10" customFormat="1" ht="27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9" s="2" customFormat="1" ht="18.75" customHeight="1" thickBot="1" x14ac:dyDescent="0.3">
      <c r="A120" s="140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275"/>
      <c r="J120" s="102" t="s">
        <v>18</v>
      </c>
      <c r="K120" s="102" t="s">
        <v>100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122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B136:J136"/>
    <mergeCell ref="B137:J137"/>
    <mergeCell ref="B138:J138"/>
    <mergeCell ref="B139:I139"/>
    <mergeCell ref="B140:J140"/>
    <mergeCell ref="B141:I141"/>
    <mergeCell ref="B127:I127"/>
    <mergeCell ref="B128:I128"/>
    <mergeCell ref="A129:J129"/>
    <mergeCell ref="A131:K131"/>
    <mergeCell ref="B134:J134"/>
    <mergeCell ref="B135:J135"/>
    <mergeCell ref="B122:I122"/>
    <mergeCell ref="B123:I123"/>
    <mergeCell ref="A124:F124"/>
    <mergeCell ref="G124:J124"/>
    <mergeCell ref="B125:H125"/>
    <mergeCell ref="B126:I126"/>
    <mergeCell ref="B115:F115"/>
    <mergeCell ref="G115:H115"/>
    <mergeCell ref="A116:J116"/>
    <mergeCell ref="A118:K118"/>
    <mergeCell ref="B120:I120"/>
    <mergeCell ref="A121:J121"/>
    <mergeCell ref="M112:O112"/>
    <mergeCell ref="B113:F113"/>
    <mergeCell ref="G113:H113"/>
    <mergeCell ref="M113:O113"/>
    <mergeCell ref="B114:F114"/>
    <mergeCell ref="G114:H114"/>
    <mergeCell ref="M114:O114"/>
    <mergeCell ref="A107:J107"/>
    <mergeCell ref="A109:K109"/>
    <mergeCell ref="B111:F111"/>
    <mergeCell ref="G111:H111"/>
    <mergeCell ref="B112:F112"/>
    <mergeCell ref="G112:H112"/>
    <mergeCell ref="A98:K98"/>
    <mergeCell ref="B100:I100"/>
    <mergeCell ref="B101:I101"/>
    <mergeCell ref="A103:K103"/>
    <mergeCell ref="B105:J105"/>
    <mergeCell ref="B106:J106"/>
    <mergeCell ref="B91:I91"/>
    <mergeCell ref="B92:I92"/>
    <mergeCell ref="B93:I93"/>
    <mergeCell ref="B94:I94"/>
    <mergeCell ref="B95:I95"/>
    <mergeCell ref="A96:J96"/>
    <mergeCell ref="B82:I82"/>
    <mergeCell ref="A83:I83"/>
    <mergeCell ref="A85:K85"/>
    <mergeCell ref="A87:K87"/>
    <mergeCell ref="B89:I89"/>
    <mergeCell ref="B90:I90"/>
    <mergeCell ref="B76:I76"/>
    <mergeCell ref="B77:I77"/>
    <mergeCell ref="B78:I78"/>
    <mergeCell ref="B79:I79"/>
    <mergeCell ref="B80:I80"/>
    <mergeCell ref="B81:I81"/>
    <mergeCell ref="B68:J68"/>
    <mergeCell ref="B69:J69"/>
    <mergeCell ref="B70:J70"/>
    <mergeCell ref="B71:J71"/>
    <mergeCell ref="A72:J72"/>
    <mergeCell ref="A74:K74"/>
    <mergeCell ref="B61:F61"/>
    <mergeCell ref="B62:F62"/>
    <mergeCell ref="B63:F63"/>
    <mergeCell ref="A64:J64"/>
    <mergeCell ref="A66:K66"/>
    <mergeCell ref="B54:I54"/>
    <mergeCell ref="A55:I55"/>
    <mergeCell ref="A57:K57"/>
    <mergeCell ref="B59:F59"/>
    <mergeCell ref="B60:F60"/>
    <mergeCell ref="B48:I48"/>
    <mergeCell ref="B49:I49"/>
    <mergeCell ref="B50:I50"/>
    <mergeCell ref="B51:I51"/>
    <mergeCell ref="B52:I52"/>
    <mergeCell ref="B53:I53"/>
    <mergeCell ref="B40:I40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B30:G30"/>
    <mergeCell ref="B31:G31"/>
    <mergeCell ref="A19:K19"/>
    <mergeCell ref="B20:J20"/>
    <mergeCell ref="B21:J21"/>
    <mergeCell ref="B22:J22"/>
    <mergeCell ref="B23:J23"/>
    <mergeCell ref="B24:J24"/>
    <mergeCell ref="A26:K26"/>
    <mergeCell ref="B28:G28"/>
    <mergeCell ref="B29:G29"/>
    <mergeCell ref="A1:K1"/>
    <mergeCell ref="A3:C3"/>
    <mergeCell ref="D3:K3"/>
    <mergeCell ref="A4:C4"/>
    <mergeCell ref="D4:K4"/>
    <mergeCell ref="A5:K5"/>
    <mergeCell ref="A12:K12"/>
    <mergeCell ref="A14:K14"/>
    <mergeCell ref="B15:F15"/>
    <mergeCell ref="G15:I15"/>
    <mergeCell ref="J15:K15"/>
    <mergeCell ref="A2:K2"/>
    <mergeCell ref="B16:F16"/>
    <mergeCell ref="G16:I16"/>
    <mergeCell ref="J16:K16"/>
    <mergeCell ref="A6:K6"/>
    <mergeCell ref="A7:K7"/>
    <mergeCell ref="B8:J8"/>
    <mergeCell ref="B9:J9"/>
    <mergeCell ref="B10:J10"/>
    <mergeCell ref="B11:J11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82F92-382B-4ACB-ADC4-D9F58305B4AF}">
  <sheetPr>
    <tabColor indexed="10"/>
  </sheetPr>
  <dimension ref="A1:AD194"/>
  <sheetViews>
    <sheetView showGridLines="0" topLeftCell="A12" zoomScale="75" zoomScaleNormal="75" zoomScaleSheetLayoutView="75" workbookViewId="0">
      <selection activeCell="J16" sqref="J16:K1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6.25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0.25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59" t="s">
        <v>2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76" t="s">
        <v>36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3" ht="20.25" customHeight="1" x14ac:dyDescent="0.2">
      <c r="A8" s="51" t="s">
        <v>3</v>
      </c>
      <c r="B8" s="306" t="s">
        <v>4</v>
      </c>
      <c r="C8" s="306"/>
      <c r="D8" s="306"/>
      <c r="E8" s="306"/>
      <c r="F8" s="306"/>
      <c r="G8" s="306"/>
      <c r="H8" s="306"/>
      <c r="I8" s="306"/>
      <c r="J8" s="306"/>
      <c r="K8" s="226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169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21" customHeight="1" x14ac:dyDescent="0.2">
      <c r="A16" s="49" t="s">
        <v>3</v>
      </c>
      <c r="B16" s="341" t="s">
        <v>150</v>
      </c>
      <c r="C16" s="341"/>
      <c r="D16" s="341"/>
      <c r="E16" s="341"/>
      <c r="F16" s="341"/>
      <c r="G16" s="341" t="s">
        <v>135</v>
      </c>
      <c r="H16" s="341"/>
      <c r="I16" s="341"/>
      <c r="J16" s="341"/>
      <c r="K16" s="341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170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148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07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171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9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11" t="s">
        <v>97</v>
      </c>
      <c r="C40" s="311"/>
      <c r="D40" s="311"/>
      <c r="E40" s="311"/>
      <c r="F40" s="311"/>
      <c r="G40" s="311"/>
      <c r="H40" s="311"/>
      <c r="I40" s="288"/>
      <c r="J40" s="85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07" t="s">
        <v>110</v>
      </c>
      <c r="C41" s="307"/>
      <c r="D41" s="307"/>
      <c r="E41" s="307"/>
      <c r="F41" s="307"/>
      <c r="G41" s="307"/>
      <c r="H41" s="307"/>
      <c r="I41" s="307"/>
      <c r="J41" s="87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5" ht="15.75" x14ac:dyDescent="0.2">
      <c r="A49" s="204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84">
        <f t="shared" si="0"/>
        <v>0</v>
      </c>
      <c r="O49" s="11"/>
    </row>
    <row r="50" spans="1:15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5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5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5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5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5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5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5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5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5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5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5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5" ht="20.25" customHeight="1" x14ac:dyDescent="0.25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09"/>
    </row>
    <row r="63" spans="1:15" ht="20.25" customHeight="1" thickBot="1" x14ac:dyDescent="0.25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0"/>
    </row>
    <row r="64" spans="1:15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  <c r="M65" s="111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20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32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  <c r="N77" s="12"/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20.2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19.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20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</row>
    <row r="85" spans="1:15" ht="32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  <c r="O88" s="11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  <c r="O90" s="11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>($K$33+$K$72+$K$83)*J95</f>
        <v>0</v>
      </c>
      <c r="M95" s="10"/>
    </row>
    <row r="96" spans="1:15" s="2" customFormat="1" ht="20.2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4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20.2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  <c r="O102" s="11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18.7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thickBot="1" x14ac:dyDescent="0.25">
      <c r="A105" s="90">
        <v>4</v>
      </c>
      <c r="B105" s="293" t="s">
        <v>76</v>
      </c>
      <c r="C105" s="294"/>
      <c r="D105" s="294"/>
      <c r="E105" s="294"/>
      <c r="F105" s="294"/>
      <c r="G105" s="294"/>
      <c r="H105" s="294"/>
      <c r="I105" s="294"/>
      <c r="J105" s="295"/>
      <c r="K105" s="103" t="s">
        <v>19</v>
      </c>
      <c r="M105" s="10"/>
    </row>
    <row r="106" spans="1:15" s="2" customFormat="1" ht="20.25" customHeight="1" thickBot="1" x14ac:dyDescent="0.25">
      <c r="A106" s="67" t="s">
        <v>28</v>
      </c>
      <c r="B106" s="288" t="s">
        <v>64</v>
      </c>
      <c r="C106" s="288"/>
      <c r="D106" s="288"/>
      <c r="E106" s="288"/>
      <c r="F106" s="288"/>
      <c r="G106" s="288"/>
      <c r="H106" s="288"/>
      <c r="I106" s="288"/>
      <c r="J106" s="288"/>
      <c r="K106" s="71">
        <f>$K$96</f>
        <v>0</v>
      </c>
      <c r="M106" s="10"/>
    </row>
    <row r="107" spans="1:15" s="2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  <c r="M107" s="10"/>
    </row>
    <row r="108" spans="1:15" s="10" customFormat="1" ht="20.2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</row>
    <row r="109" spans="1:15" s="2" customFormat="1" ht="31.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10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GERAL'!G9</f>
        <v>0</v>
      </c>
      <c r="H112" s="289"/>
      <c r="I112" s="104"/>
      <c r="J112" s="187"/>
      <c r="K112" s="188">
        <f>G112</f>
        <v>0</v>
      </c>
      <c r="M112" s="279"/>
      <c r="N112" s="279"/>
      <c r="O112" s="279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81"/>
      <c r="N113" s="281"/>
      <c r="O113" s="281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282"/>
      <c r="N114" s="282"/>
      <c r="O114" s="282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 t="s">
        <v>199</v>
      </c>
      <c r="H115" s="271"/>
      <c r="I115" s="183"/>
      <c r="J115" s="184"/>
      <c r="K115" s="185" t="str">
        <f>G115</f>
        <v>-</v>
      </c>
      <c r="M115" s="10"/>
    </row>
    <row r="116" spans="1:19" s="2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  <c r="M116" s="10"/>
    </row>
    <row r="117" spans="1:19" s="10" customFormat="1" ht="20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</row>
    <row r="118" spans="1:19" s="2" customFormat="1" ht="32.25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  <c r="M118" s="10"/>
      <c r="R118" s="10"/>
      <c r="S118" s="10"/>
    </row>
    <row r="119" spans="1:19" s="10" customFormat="1" ht="27" customHeight="1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9" s="2" customFormat="1" ht="18.75" customHeight="1" thickBot="1" x14ac:dyDescent="0.3">
      <c r="A120" s="201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275"/>
      <c r="J120" s="102" t="s">
        <v>18</v>
      </c>
      <c r="K120" s="102" t="s">
        <v>100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122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2" customFormat="1" ht="20.25" customHeight="1" thickBot="1" x14ac:dyDescent="0.3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M141" s="10"/>
      <c r="N141" s="10"/>
      <c r="O141" s="20"/>
      <c r="P141" s="23"/>
      <c r="Q141" s="22"/>
      <c r="R141" s="22"/>
      <c r="S141" s="2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B136:J136"/>
    <mergeCell ref="B137:J137"/>
    <mergeCell ref="B138:J138"/>
    <mergeCell ref="B139:I139"/>
    <mergeCell ref="B140:J140"/>
    <mergeCell ref="B141:I141"/>
    <mergeCell ref="B127:I127"/>
    <mergeCell ref="B128:I128"/>
    <mergeCell ref="A129:J129"/>
    <mergeCell ref="A131:K131"/>
    <mergeCell ref="B134:J134"/>
    <mergeCell ref="B135:J135"/>
    <mergeCell ref="B122:I122"/>
    <mergeCell ref="B123:I123"/>
    <mergeCell ref="A124:F124"/>
    <mergeCell ref="G124:J124"/>
    <mergeCell ref="B125:H125"/>
    <mergeCell ref="B126:I126"/>
    <mergeCell ref="B115:F115"/>
    <mergeCell ref="G115:H115"/>
    <mergeCell ref="A116:J116"/>
    <mergeCell ref="A118:K118"/>
    <mergeCell ref="B120:I120"/>
    <mergeCell ref="A121:J121"/>
    <mergeCell ref="M112:O112"/>
    <mergeCell ref="B113:F113"/>
    <mergeCell ref="G113:H113"/>
    <mergeCell ref="M113:O113"/>
    <mergeCell ref="B114:F114"/>
    <mergeCell ref="G114:H114"/>
    <mergeCell ref="M114:O114"/>
    <mergeCell ref="A107:J107"/>
    <mergeCell ref="A109:K109"/>
    <mergeCell ref="B111:F111"/>
    <mergeCell ref="G111:H111"/>
    <mergeCell ref="B112:F112"/>
    <mergeCell ref="G112:H112"/>
    <mergeCell ref="A98:K98"/>
    <mergeCell ref="B100:I100"/>
    <mergeCell ref="B101:I101"/>
    <mergeCell ref="A103:K103"/>
    <mergeCell ref="B105:J105"/>
    <mergeCell ref="B106:J106"/>
    <mergeCell ref="B91:I91"/>
    <mergeCell ref="B92:I92"/>
    <mergeCell ref="B93:I93"/>
    <mergeCell ref="B94:I94"/>
    <mergeCell ref="B95:I95"/>
    <mergeCell ref="A96:J96"/>
    <mergeCell ref="B82:I82"/>
    <mergeCell ref="A83:I83"/>
    <mergeCell ref="A85:K85"/>
    <mergeCell ref="A87:K87"/>
    <mergeCell ref="B89:I89"/>
    <mergeCell ref="B90:I90"/>
    <mergeCell ref="B76:I76"/>
    <mergeCell ref="B77:I77"/>
    <mergeCell ref="B78:I78"/>
    <mergeCell ref="B79:I79"/>
    <mergeCell ref="B80:I80"/>
    <mergeCell ref="B81:I81"/>
    <mergeCell ref="B68:J68"/>
    <mergeCell ref="B69:J69"/>
    <mergeCell ref="B70:J70"/>
    <mergeCell ref="B71:J71"/>
    <mergeCell ref="A72:J72"/>
    <mergeCell ref="A74:K74"/>
    <mergeCell ref="B61:F61"/>
    <mergeCell ref="B62:F62"/>
    <mergeCell ref="B63:F63"/>
    <mergeCell ref="A64:J64"/>
    <mergeCell ref="A66:K66"/>
    <mergeCell ref="B54:I54"/>
    <mergeCell ref="A55:I55"/>
    <mergeCell ref="A57:K57"/>
    <mergeCell ref="B59:F59"/>
    <mergeCell ref="B60:F60"/>
    <mergeCell ref="B48:I48"/>
    <mergeCell ref="B49:I49"/>
    <mergeCell ref="B50:I50"/>
    <mergeCell ref="B51:I51"/>
    <mergeCell ref="B52:I52"/>
    <mergeCell ref="B53:I53"/>
    <mergeCell ref="B40:I40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B30:G30"/>
    <mergeCell ref="B31:G31"/>
    <mergeCell ref="A19:K19"/>
    <mergeCell ref="B20:J20"/>
    <mergeCell ref="B21:J21"/>
    <mergeCell ref="B22:J22"/>
    <mergeCell ref="B23:J23"/>
    <mergeCell ref="B24:J24"/>
    <mergeCell ref="A26:K26"/>
    <mergeCell ref="B28:G28"/>
    <mergeCell ref="B29:G29"/>
    <mergeCell ref="A1:K1"/>
    <mergeCell ref="A3:C3"/>
    <mergeCell ref="D3:K3"/>
    <mergeCell ref="A4:C4"/>
    <mergeCell ref="D4:K4"/>
    <mergeCell ref="A5:K5"/>
    <mergeCell ref="A12:K12"/>
    <mergeCell ref="A14:K14"/>
    <mergeCell ref="B15:F15"/>
    <mergeCell ref="G15:I15"/>
    <mergeCell ref="J15:K15"/>
    <mergeCell ref="A2:K2"/>
    <mergeCell ref="B16:F16"/>
    <mergeCell ref="G16:I16"/>
    <mergeCell ref="J16:K16"/>
    <mergeCell ref="A6:K6"/>
    <mergeCell ref="A7:K7"/>
    <mergeCell ref="B8:J8"/>
    <mergeCell ref="B9:J9"/>
    <mergeCell ref="B10:J10"/>
    <mergeCell ref="B11:J11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D40C-B0E0-435F-A2A9-9E3854A06CA7}">
  <sheetPr>
    <tabColor indexed="10"/>
  </sheetPr>
  <dimension ref="A1:AD194"/>
  <sheetViews>
    <sheetView showGridLines="0" topLeftCell="A72" zoomScale="75" zoomScaleNormal="75" zoomScaleSheetLayoutView="75" workbookViewId="0">
      <selection activeCell="N14" sqref="N14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4">
      <c r="A1" s="348" t="s">
        <v>116</v>
      </c>
      <c r="B1" s="349"/>
      <c r="C1" s="349"/>
      <c r="D1" s="349"/>
      <c r="E1" s="349"/>
      <c r="F1" s="349"/>
      <c r="G1" s="349"/>
      <c r="H1" s="349"/>
      <c r="I1" s="349"/>
      <c r="J1" s="349"/>
      <c r="K1" s="350"/>
      <c r="M1" s="107"/>
    </row>
    <row r="2" spans="1:13" s="27" customFormat="1" ht="23.25" customHeight="1" thickBot="1" x14ac:dyDescent="0.25">
      <c r="A2" s="366" t="s">
        <v>212</v>
      </c>
      <c r="B2" s="367"/>
      <c r="C2" s="367"/>
      <c r="D2" s="367"/>
      <c r="E2" s="367"/>
      <c r="F2" s="367"/>
      <c r="G2" s="367"/>
      <c r="H2" s="367"/>
      <c r="I2" s="367"/>
      <c r="J2" s="367"/>
      <c r="K2" s="368"/>
      <c r="M2" s="107"/>
    </row>
    <row r="3" spans="1:13" ht="21" customHeight="1" thickBot="1" x14ac:dyDescent="0.25">
      <c r="A3" s="369" t="s">
        <v>0</v>
      </c>
      <c r="B3" s="369"/>
      <c r="C3" s="369"/>
      <c r="D3" s="370" t="s">
        <v>156</v>
      </c>
      <c r="E3" s="370"/>
      <c r="F3" s="370"/>
      <c r="G3" s="370"/>
      <c r="H3" s="370"/>
      <c r="I3" s="370"/>
      <c r="J3" s="370"/>
      <c r="K3" s="370"/>
    </row>
    <row r="4" spans="1:13" ht="20.25" customHeight="1" thickBot="1" x14ac:dyDescent="0.25">
      <c r="A4" s="337" t="s">
        <v>1</v>
      </c>
      <c r="B4" s="337"/>
      <c r="C4" s="337"/>
      <c r="D4" s="371" t="s">
        <v>117</v>
      </c>
      <c r="E4" s="371"/>
      <c r="F4" s="371"/>
      <c r="G4" s="371"/>
      <c r="H4" s="371"/>
      <c r="I4" s="371"/>
      <c r="J4" s="371"/>
      <c r="K4" s="372"/>
    </row>
    <row r="5" spans="1:13" ht="21" customHeight="1" thickBot="1" x14ac:dyDescent="0.35">
      <c r="A5" s="359" t="s">
        <v>2</v>
      </c>
      <c r="B5" s="360"/>
      <c r="C5" s="360"/>
      <c r="D5" s="360"/>
      <c r="E5" s="360"/>
      <c r="F5" s="360"/>
      <c r="G5" s="360"/>
      <c r="H5" s="360"/>
      <c r="I5" s="360"/>
      <c r="J5" s="360"/>
      <c r="K5" s="361"/>
    </row>
    <row r="6" spans="1:13" ht="21" customHeight="1" thickBot="1" x14ac:dyDescent="0.3">
      <c r="A6" s="342" t="s">
        <v>138</v>
      </c>
      <c r="B6" s="343"/>
      <c r="C6" s="343"/>
      <c r="D6" s="343"/>
      <c r="E6" s="343"/>
      <c r="F6" s="343"/>
      <c r="G6" s="343"/>
      <c r="H6" s="343"/>
      <c r="I6" s="343"/>
      <c r="J6" s="343"/>
      <c r="K6" s="344"/>
    </row>
    <row r="7" spans="1:13" ht="15.75" x14ac:dyDescent="0.25">
      <c r="A7" s="376" t="s">
        <v>36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3" ht="20.25" customHeight="1" x14ac:dyDescent="0.2">
      <c r="A8" s="51" t="s">
        <v>3</v>
      </c>
      <c r="B8" s="306" t="s">
        <v>4</v>
      </c>
      <c r="C8" s="306"/>
      <c r="D8" s="306"/>
      <c r="E8" s="306"/>
      <c r="F8" s="306"/>
      <c r="G8" s="306"/>
      <c r="H8" s="306"/>
      <c r="I8" s="306"/>
      <c r="J8" s="306"/>
      <c r="K8" s="226"/>
    </row>
    <row r="9" spans="1:13" ht="21.75" customHeight="1" x14ac:dyDescent="0.2">
      <c r="A9" s="51" t="s">
        <v>5</v>
      </c>
      <c r="B9" s="306" t="s">
        <v>6</v>
      </c>
      <c r="C9" s="306"/>
      <c r="D9" s="306"/>
      <c r="E9" s="306"/>
      <c r="F9" s="306"/>
      <c r="G9" s="306"/>
      <c r="H9" s="306"/>
      <c r="I9" s="306"/>
      <c r="J9" s="306"/>
      <c r="K9" s="56" t="s">
        <v>169</v>
      </c>
    </row>
    <row r="10" spans="1:13" ht="20.25" customHeight="1" x14ac:dyDescent="0.2">
      <c r="A10" s="51" t="s">
        <v>7</v>
      </c>
      <c r="B10" s="306" t="s">
        <v>35</v>
      </c>
      <c r="C10" s="306"/>
      <c r="D10" s="306"/>
      <c r="E10" s="306"/>
      <c r="F10" s="306"/>
      <c r="G10" s="306"/>
      <c r="H10" s="306"/>
      <c r="I10" s="306"/>
      <c r="J10" s="306"/>
      <c r="K10" s="206"/>
    </row>
    <row r="11" spans="1:13" ht="20.25" customHeight="1" x14ac:dyDescent="0.2">
      <c r="A11" s="51" t="s">
        <v>22</v>
      </c>
      <c r="B11" s="306" t="s">
        <v>11</v>
      </c>
      <c r="C11" s="306"/>
      <c r="D11" s="306"/>
      <c r="E11" s="306"/>
      <c r="F11" s="306"/>
      <c r="G11" s="306"/>
      <c r="H11" s="306"/>
      <c r="I11" s="306"/>
      <c r="J11" s="306"/>
      <c r="K11" s="57">
        <v>60</v>
      </c>
    </row>
    <row r="12" spans="1:13" ht="15" customHeight="1" x14ac:dyDescent="0.2">
      <c r="A12" s="362"/>
      <c r="B12" s="363"/>
      <c r="C12" s="363"/>
      <c r="D12" s="363"/>
      <c r="E12" s="363"/>
      <c r="F12" s="363"/>
      <c r="G12" s="363"/>
      <c r="H12" s="363"/>
      <c r="I12" s="363"/>
      <c r="J12" s="363"/>
      <c r="K12" s="363"/>
    </row>
    <row r="13" spans="1:13" ht="15.75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ht="20.25" customHeight="1" thickBot="1" x14ac:dyDescent="0.25">
      <c r="A14" s="338" t="s">
        <v>37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40"/>
    </row>
    <row r="15" spans="1:13" ht="35.25" customHeight="1" thickBot="1" x14ac:dyDescent="0.25">
      <c r="A15" s="58">
        <v>1</v>
      </c>
      <c r="B15" s="338" t="s">
        <v>78</v>
      </c>
      <c r="C15" s="339"/>
      <c r="D15" s="339"/>
      <c r="E15" s="339"/>
      <c r="F15" s="352"/>
      <c r="G15" s="351" t="s">
        <v>79</v>
      </c>
      <c r="H15" s="339"/>
      <c r="I15" s="339"/>
      <c r="J15" s="364" t="s">
        <v>96</v>
      </c>
      <c r="K15" s="365"/>
    </row>
    <row r="16" spans="1:13" ht="21" customHeight="1" x14ac:dyDescent="0.2">
      <c r="A16" s="49" t="s">
        <v>3</v>
      </c>
      <c r="B16" s="341" t="s">
        <v>153</v>
      </c>
      <c r="C16" s="341"/>
      <c r="D16" s="341"/>
      <c r="E16" s="341"/>
      <c r="F16" s="341"/>
      <c r="G16" s="341" t="s">
        <v>135</v>
      </c>
      <c r="H16" s="341"/>
      <c r="I16" s="341"/>
      <c r="J16" s="341"/>
      <c r="K16" s="341"/>
    </row>
    <row r="17" spans="1:12" ht="21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ht="1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14"/>
    </row>
    <row r="19" spans="1:12" ht="15" customHeight="1" thickBot="1" x14ac:dyDescent="0.25">
      <c r="A19" s="338" t="s">
        <v>38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40"/>
    </row>
    <row r="20" spans="1:12" ht="19.5" customHeight="1" x14ac:dyDescent="0.2">
      <c r="A20" s="67">
        <v>1</v>
      </c>
      <c r="B20" s="288" t="s">
        <v>80</v>
      </c>
      <c r="C20" s="288"/>
      <c r="D20" s="288"/>
      <c r="E20" s="288"/>
      <c r="F20" s="288"/>
      <c r="G20" s="288"/>
      <c r="H20" s="288"/>
      <c r="I20" s="288"/>
      <c r="J20" s="288"/>
      <c r="K20" s="115" t="s">
        <v>153</v>
      </c>
    </row>
    <row r="21" spans="1:12" ht="15" customHeight="1" x14ac:dyDescent="0.2">
      <c r="A21" s="51">
        <v>2</v>
      </c>
      <c r="B21" s="305" t="s">
        <v>39</v>
      </c>
      <c r="C21" s="305"/>
      <c r="D21" s="305"/>
      <c r="E21" s="305"/>
      <c r="F21" s="305"/>
      <c r="G21" s="305"/>
      <c r="H21" s="305"/>
      <c r="I21" s="305"/>
      <c r="J21" s="305"/>
      <c r="K21" s="52" t="s">
        <v>155</v>
      </c>
    </row>
    <row r="22" spans="1:12" ht="15" customHeight="1" x14ac:dyDescent="0.2">
      <c r="A22" s="51">
        <v>3</v>
      </c>
      <c r="B22" s="247" t="s">
        <v>81</v>
      </c>
      <c r="C22" s="248"/>
      <c r="D22" s="248"/>
      <c r="E22" s="248"/>
      <c r="F22" s="248"/>
      <c r="G22" s="248"/>
      <c r="H22" s="248"/>
      <c r="I22" s="248"/>
      <c r="J22" s="249"/>
      <c r="K22" s="207"/>
    </row>
    <row r="23" spans="1:12" ht="15" customHeight="1" x14ac:dyDescent="0.2">
      <c r="A23" s="51">
        <v>4</v>
      </c>
      <c r="B23" s="306" t="s">
        <v>13</v>
      </c>
      <c r="C23" s="306"/>
      <c r="D23" s="306"/>
      <c r="E23" s="306"/>
      <c r="F23" s="306"/>
      <c r="G23" s="306"/>
      <c r="H23" s="306"/>
      <c r="I23" s="306"/>
      <c r="J23" s="305"/>
      <c r="K23" s="54" t="s">
        <v>153</v>
      </c>
    </row>
    <row r="24" spans="1:12" ht="20.25" customHeight="1" x14ac:dyDescent="0.2">
      <c r="A24" s="51">
        <v>5</v>
      </c>
      <c r="B24" s="306" t="s">
        <v>14</v>
      </c>
      <c r="C24" s="306"/>
      <c r="D24" s="306"/>
      <c r="E24" s="306"/>
      <c r="F24" s="306"/>
      <c r="G24" s="306"/>
      <c r="H24" s="306"/>
      <c r="I24" s="306"/>
      <c r="J24" s="305"/>
      <c r="K24" s="55" t="s">
        <v>103</v>
      </c>
    </row>
    <row r="25" spans="1:12" ht="20.25" customHeight="1" thickBot="1" x14ac:dyDescent="0.25">
      <c r="A25" s="59"/>
      <c r="B25" s="60"/>
      <c r="C25" s="60"/>
      <c r="D25" s="60"/>
      <c r="E25" s="60"/>
      <c r="F25" s="60"/>
      <c r="G25" s="60"/>
      <c r="H25" s="60"/>
      <c r="I25" s="60"/>
      <c r="J25" s="46"/>
      <c r="K25" s="114"/>
    </row>
    <row r="26" spans="1:12" ht="32.25" customHeight="1" thickBot="1" x14ac:dyDescent="0.25">
      <c r="A26" s="272" t="s">
        <v>139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4"/>
    </row>
    <row r="27" spans="1:12" ht="24.75" customHeight="1" thickBo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2" ht="20.25" customHeight="1" thickBot="1" x14ac:dyDescent="0.25">
      <c r="A28" s="72" t="s">
        <v>15</v>
      </c>
      <c r="B28" s="337" t="s">
        <v>53</v>
      </c>
      <c r="C28" s="337"/>
      <c r="D28" s="337"/>
      <c r="E28" s="337"/>
      <c r="F28" s="337"/>
      <c r="G28" s="337"/>
      <c r="H28" s="47" t="s">
        <v>16</v>
      </c>
      <c r="I28" s="47" t="s">
        <v>17</v>
      </c>
      <c r="J28" s="47" t="s">
        <v>18</v>
      </c>
      <c r="K28" s="48" t="s">
        <v>19</v>
      </c>
    </row>
    <row r="29" spans="1:12" ht="20.25" customHeight="1" x14ac:dyDescent="0.2">
      <c r="A29" s="67" t="s">
        <v>3</v>
      </c>
      <c r="B29" s="311" t="s">
        <v>40</v>
      </c>
      <c r="C29" s="311"/>
      <c r="D29" s="311"/>
      <c r="E29" s="311"/>
      <c r="F29" s="311"/>
      <c r="G29" s="311"/>
      <c r="H29" s="68">
        <v>1</v>
      </c>
      <c r="I29" s="69"/>
      <c r="J29" s="70">
        <v>1</v>
      </c>
      <c r="K29" s="71">
        <f>K22</f>
        <v>0</v>
      </c>
    </row>
    <row r="30" spans="1:12" ht="15.75" x14ac:dyDescent="0.2">
      <c r="A30" s="51" t="s">
        <v>5</v>
      </c>
      <c r="B30" s="306" t="s">
        <v>41</v>
      </c>
      <c r="C30" s="306"/>
      <c r="D30" s="306"/>
      <c r="E30" s="306"/>
      <c r="F30" s="306"/>
      <c r="G30" s="306"/>
      <c r="H30" s="61">
        <v>1</v>
      </c>
      <c r="I30" s="64">
        <f>K22</f>
        <v>0</v>
      </c>
      <c r="J30" s="62">
        <v>0.3</v>
      </c>
      <c r="K30" s="63">
        <f>+I30*H30*J30</f>
        <v>0</v>
      </c>
    </row>
    <row r="31" spans="1:12" ht="20.25" customHeight="1" x14ac:dyDescent="0.2">
      <c r="A31" s="51" t="s">
        <v>7</v>
      </c>
      <c r="B31" s="306" t="s">
        <v>42</v>
      </c>
      <c r="C31" s="306"/>
      <c r="D31" s="306"/>
      <c r="E31" s="306"/>
      <c r="F31" s="306"/>
      <c r="G31" s="306"/>
      <c r="H31" s="61"/>
      <c r="I31" s="65"/>
      <c r="J31" s="66"/>
      <c r="K31" s="63">
        <f>K29*J31*H31</f>
        <v>0</v>
      </c>
    </row>
    <row r="32" spans="1:12" ht="24.75" customHeight="1" thickBot="1" x14ac:dyDescent="0.25">
      <c r="A32" s="76" t="s">
        <v>22</v>
      </c>
      <c r="B32" s="307" t="s">
        <v>68</v>
      </c>
      <c r="C32" s="307"/>
      <c r="D32" s="307"/>
      <c r="E32" s="307"/>
      <c r="F32" s="307"/>
      <c r="G32" s="307"/>
      <c r="H32" s="77"/>
      <c r="I32" s="78"/>
      <c r="J32" s="79"/>
      <c r="K32" s="80">
        <f>+I32*H32*J32</f>
        <v>0</v>
      </c>
    </row>
    <row r="33" spans="1:30" ht="18.75" customHeight="1" thickBot="1" x14ac:dyDescent="0.3">
      <c r="A33" s="331" t="s">
        <v>29</v>
      </c>
      <c r="B33" s="332"/>
      <c r="C33" s="332"/>
      <c r="D33" s="332"/>
      <c r="E33" s="332"/>
      <c r="F33" s="332"/>
      <c r="G33" s="332"/>
      <c r="H33" s="332"/>
      <c r="I33" s="332"/>
      <c r="J33" s="333"/>
      <c r="K33" s="81">
        <f>SUM(K29:K32)</f>
        <v>0</v>
      </c>
    </row>
    <row r="34" spans="1:30" s="75" customFormat="1" ht="19.5" customHeight="1" thickBot="1" x14ac:dyDescent="0.3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4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32.25" customHeight="1" thickBot="1" x14ac:dyDescent="0.25">
      <c r="A35" s="272" t="s">
        <v>50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4"/>
    </row>
    <row r="36" spans="1:30" ht="19.5" customHeight="1" thickBot="1" x14ac:dyDescent="0.25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30" ht="20.25" customHeight="1" thickBot="1" x14ac:dyDescent="0.3">
      <c r="A37" s="334" t="s">
        <v>82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6"/>
    </row>
    <row r="38" spans="1:30" s="75" customFormat="1" ht="20.25" customHeight="1" thickBot="1" x14ac:dyDescent="0.3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0.25" customHeight="1" thickBot="1" x14ac:dyDescent="0.25">
      <c r="A39" s="90" t="s">
        <v>44</v>
      </c>
      <c r="B39" s="293" t="s">
        <v>60</v>
      </c>
      <c r="C39" s="294"/>
      <c r="D39" s="294"/>
      <c r="E39" s="294"/>
      <c r="F39" s="294"/>
      <c r="G39" s="294"/>
      <c r="H39" s="294"/>
      <c r="I39" s="295"/>
      <c r="J39" s="92" t="s">
        <v>18</v>
      </c>
      <c r="K39" s="93" t="s">
        <v>19</v>
      </c>
    </row>
    <row r="40" spans="1:30" ht="20.25" customHeight="1" x14ac:dyDescent="0.2">
      <c r="A40" s="67" t="s">
        <v>3</v>
      </c>
      <c r="B40" s="311" t="s">
        <v>97</v>
      </c>
      <c r="C40" s="311"/>
      <c r="D40" s="311"/>
      <c r="E40" s="311"/>
      <c r="F40" s="311"/>
      <c r="G40" s="311"/>
      <c r="H40" s="311"/>
      <c r="I40" s="288"/>
      <c r="J40" s="85">
        <v>8.3299999999999999E-2</v>
      </c>
      <c r="K40" s="86">
        <f>ROUND(K$33*J40,2)</f>
        <v>0</v>
      </c>
    </row>
    <row r="41" spans="1:30" ht="20.25" customHeight="1" thickBot="1" x14ac:dyDescent="0.25">
      <c r="A41" s="76" t="s">
        <v>5</v>
      </c>
      <c r="B41" s="307" t="s">
        <v>110</v>
      </c>
      <c r="C41" s="307"/>
      <c r="D41" s="307"/>
      <c r="E41" s="307"/>
      <c r="F41" s="307"/>
      <c r="G41" s="307"/>
      <c r="H41" s="307"/>
      <c r="I41" s="307"/>
      <c r="J41" s="87">
        <v>0.121</v>
      </c>
      <c r="K41" s="88">
        <f>ROUND(K$33*J41,2)</f>
        <v>0</v>
      </c>
    </row>
    <row r="42" spans="1:30" ht="20.25" customHeight="1" thickBot="1" x14ac:dyDescent="0.25">
      <c r="A42" s="253" t="s">
        <v>63</v>
      </c>
      <c r="B42" s="254"/>
      <c r="C42" s="254"/>
      <c r="D42" s="254"/>
      <c r="E42" s="254"/>
      <c r="F42" s="254"/>
      <c r="G42" s="254"/>
      <c r="H42" s="254"/>
      <c r="I42" s="254"/>
      <c r="J42" s="255"/>
      <c r="K42" s="89">
        <f>SUM(K40:K41)</f>
        <v>0</v>
      </c>
      <c r="O42" s="11"/>
    </row>
    <row r="43" spans="1:30" ht="20.25" customHeight="1" thickBo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O43" s="11"/>
    </row>
    <row r="44" spans="1:30" ht="21" customHeight="1" thickBot="1" x14ac:dyDescent="0.25">
      <c r="A44" s="323" t="s">
        <v>83</v>
      </c>
      <c r="B44" s="324"/>
      <c r="C44" s="324"/>
      <c r="D44" s="324"/>
      <c r="E44" s="324"/>
      <c r="F44" s="324"/>
      <c r="G44" s="324"/>
      <c r="H44" s="324"/>
      <c r="I44" s="324"/>
      <c r="J44" s="324"/>
      <c r="K44" s="325"/>
    </row>
    <row r="45" spans="1:30" ht="21" customHeight="1" thickBot="1" x14ac:dyDescent="0.35">
      <c r="A45" s="15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30" ht="21" customHeight="1" thickBot="1" x14ac:dyDescent="0.25">
      <c r="A46" s="90" t="s">
        <v>43</v>
      </c>
      <c r="B46" s="295" t="s">
        <v>140</v>
      </c>
      <c r="C46" s="295"/>
      <c r="D46" s="295"/>
      <c r="E46" s="295"/>
      <c r="F46" s="295"/>
      <c r="G46" s="295"/>
      <c r="H46" s="295"/>
      <c r="I46" s="295"/>
      <c r="J46" s="92" t="s">
        <v>18</v>
      </c>
      <c r="K46" s="93" t="s">
        <v>19</v>
      </c>
    </row>
    <row r="47" spans="1:30" ht="18.75" customHeight="1" x14ac:dyDescent="0.2">
      <c r="A47" s="67" t="s">
        <v>34</v>
      </c>
      <c r="B47" s="288" t="s">
        <v>23</v>
      </c>
      <c r="C47" s="288"/>
      <c r="D47" s="288"/>
      <c r="E47" s="288"/>
      <c r="F47" s="288"/>
      <c r="G47" s="288"/>
      <c r="H47" s="288"/>
      <c r="I47" s="288"/>
      <c r="J47" s="95">
        <v>0.2</v>
      </c>
      <c r="K47" s="86">
        <f>ROUND(($K$33+$K$42)*J47,2)</f>
        <v>0</v>
      </c>
    </row>
    <row r="48" spans="1:30" ht="15.75" x14ac:dyDescent="0.2">
      <c r="A48" s="51" t="s">
        <v>5</v>
      </c>
      <c r="B48" s="305" t="s">
        <v>91</v>
      </c>
      <c r="C48" s="305"/>
      <c r="D48" s="305"/>
      <c r="E48" s="305"/>
      <c r="F48" s="305"/>
      <c r="G48" s="305"/>
      <c r="H48" s="305"/>
      <c r="I48" s="305"/>
      <c r="J48" s="94">
        <v>2.5000000000000001E-2</v>
      </c>
      <c r="K48" s="84">
        <f t="shared" ref="K48:K54" si="0">ROUND(($K$33+$K$42)*J48,2)</f>
        <v>0</v>
      </c>
    </row>
    <row r="49" spans="1:19" ht="15.75" x14ac:dyDescent="0.25">
      <c r="A49" s="204" t="s">
        <v>7</v>
      </c>
      <c r="B49" s="327" t="s">
        <v>184</v>
      </c>
      <c r="C49" s="327"/>
      <c r="D49" s="327"/>
      <c r="E49" s="327"/>
      <c r="F49" s="327"/>
      <c r="G49" s="327"/>
      <c r="H49" s="327"/>
      <c r="I49" s="327"/>
      <c r="J49" s="212">
        <v>0.03</v>
      </c>
      <c r="K49" s="84">
        <f t="shared" si="0"/>
        <v>0</v>
      </c>
      <c r="L49" s="230"/>
      <c r="M49" s="230"/>
      <c r="N49" s="230"/>
      <c r="O49" s="231"/>
      <c r="P49" s="230"/>
      <c r="Q49" s="230"/>
      <c r="R49" s="230"/>
      <c r="S49" s="10"/>
    </row>
    <row r="50" spans="1:19" ht="15.75" x14ac:dyDescent="0.2">
      <c r="A50" s="51" t="s">
        <v>22</v>
      </c>
      <c r="B50" s="305" t="s">
        <v>92</v>
      </c>
      <c r="C50" s="305"/>
      <c r="D50" s="305"/>
      <c r="E50" s="305"/>
      <c r="F50" s="305"/>
      <c r="G50" s="305"/>
      <c r="H50" s="305"/>
      <c r="I50" s="305"/>
      <c r="J50" s="94">
        <v>1.4999999999999999E-2</v>
      </c>
      <c r="K50" s="84">
        <f t="shared" si="0"/>
        <v>0</v>
      </c>
    </row>
    <row r="51" spans="1:19" ht="15.75" x14ac:dyDescent="0.2">
      <c r="A51" s="51" t="s">
        <v>8</v>
      </c>
      <c r="B51" s="305" t="s">
        <v>93</v>
      </c>
      <c r="C51" s="305"/>
      <c r="D51" s="305"/>
      <c r="E51" s="305"/>
      <c r="F51" s="305"/>
      <c r="G51" s="305"/>
      <c r="H51" s="305"/>
      <c r="I51" s="305"/>
      <c r="J51" s="94">
        <v>0.01</v>
      </c>
      <c r="K51" s="84">
        <f t="shared" si="0"/>
        <v>0</v>
      </c>
    </row>
    <row r="52" spans="1:19" ht="15.75" x14ac:dyDescent="0.2">
      <c r="A52" s="51" t="s">
        <v>9</v>
      </c>
      <c r="B52" s="305" t="s">
        <v>94</v>
      </c>
      <c r="C52" s="305"/>
      <c r="D52" s="305"/>
      <c r="E52" s="305"/>
      <c r="F52" s="305"/>
      <c r="G52" s="305"/>
      <c r="H52" s="305"/>
      <c r="I52" s="305"/>
      <c r="J52" s="94">
        <v>6.0000000000000001E-3</v>
      </c>
      <c r="K52" s="84">
        <f t="shared" si="0"/>
        <v>0</v>
      </c>
      <c r="O52" s="11"/>
    </row>
    <row r="53" spans="1:19" ht="15.75" x14ac:dyDescent="0.2">
      <c r="A53" s="51" t="s">
        <v>10</v>
      </c>
      <c r="B53" s="305" t="s">
        <v>95</v>
      </c>
      <c r="C53" s="305"/>
      <c r="D53" s="305"/>
      <c r="E53" s="305"/>
      <c r="F53" s="305"/>
      <c r="G53" s="305"/>
      <c r="H53" s="305"/>
      <c r="I53" s="305"/>
      <c r="J53" s="94">
        <v>2E-3</v>
      </c>
      <c r="K53" s="84">
        <f t="shared" si="0"/>
        <v>0</v>
      </c>
    </row>
    <row r="54" spans="1:19" ht="16.5" thickBot="1" x14ac:dyDescent="0.25">
      <c r="A54" s="76" t="s">
        <v>25</v>
      </c>
      <c r="B54" s="312" t="s">
        <v>61</v>
      </c>
      <c r="C54" s="312"/>
      <c r="D54" s="312"/>
      <c r="E54" s="312"/>
      <c r="F54" s="312"/>
      <c r="G54" s="312"/>
      <c r="H54" s="312"/>
      <c r="I54" s="312"/>
      <c r="J54" s="96">
        <v>0.08</v>
      </c>
      <c r="K54" s="88">
        <f t="shared" si="0"/>
        <v>0</v>
      </c>
    </row>
    <row r="55" spans="1:19" ht="21.75" customHeight="1" thickBot="1" x14ac:dyDescent="0.25">
      <c r="A55" s="321" t="s">
        <v>62</v>
      </c>
      <c r="B55" s="322"/>
      <c r="C55" s="322"/>
      <c r="D55" s="322"/>
      <c r="E55" s="322"/>
      <c r="F55" s="322"/>
      <c r="G55" s="322"/>
      <c r="H55" s="322"/>
      <c r="I55" s="322"/>
      <c r="J55" s="97">
        <f>SUM(J47:J54)</f>
        <v>0.36800000000000005</v>
      </c>
      <c r="K55" s="98">
        <f>SUM(K47:K54)</f>
        <v>0</v>
      </c>
      <c r="O55" s="11"/>
    </row>
    <row r="56" spans="1:19" ht="21.75" customHeight="1" thickBo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100"/>
      <c r="K56" s="8"/>
      <c r="O56" s="11"/>
    </row>
    <row r="57" spans="1:19" ht="21" customHeight="1" thickBot="1" x14ac:dyDescent="0.25">
      <c r="A57" s="323" t="s">
        <v>98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5"/>
    </row>
    <row r="58" spans="1:19" ht="21" customHeight="1" thickBo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9" ht="34.5" customHeight="1" thickBot="1" x14ac:dyDescent="0.3">
      <c r="A59" s="90" t="s">
        <v>45</v>
      </c>
      <c r="B59" s="293" t="s">
        <v>51</v>
      </c>
      <c r="C59" s="294"/>
      <c r="D59" s="294"/>
      <c r="E59" s="294"/>
      <c r="F59" s="294"/>
      <c r="G59" s="102" t="s">
        <v>20</v>
      </c>
      <c r="H59" s="91" t="s">
        <v>16</v>
      </c>
      <c r="I59" s="106" t="s">
        <v>142</v>
      </c>
      <c r="J59" s="91" t="s">
        <v>141</v>
      </c>
      <c r="K59" s="103" t="s">
        <v>19</v>
      </c>
      <c r="M59" s="108"/>
    </row>
    <row r="60" spans="1:19" ht="20.25" customHeight="1" x14ac:dyDescent="0.25">
      <c r="A60" s="67" t="s">
        <v>3</v>
      </c>
      <c r="B60" s="326" t="s">
        <v>151</v>
      </c>
      <c r="C60" s="326"/>
      <c r="D60" s="326"/>
      <c r="E60" s="326"/>
      <c r="F60" s="326"/>
      <c r="G60" s="213">
        <v>0</v>
      </c>
      <c r="H60" s="104">
        <v>44</v>
      </c>
      <c r="I60" s="104">
        <v>1</v>
      </c>
      <c r="J60" s="95">
        <v>0.06</v>
      </c>
      <c r="K60" s="71">
        <f>ROUND((G60*H60*I60)-($K$29/2*J60),2)</f>
        <v>0</v>
      </c>
      <c r="M60" s="109"/>
    </row>
    <row r="61" spans="1:19" ht="20.25" customHeight="1" x14ac:dyDescent="0.25">
      <c r="A61" s="51" t="s">
        <v>5</v>
      </c>
      <c r="B61" s="314" t="s">
        <v>152</v>
      </c>
      <c r="C61" s="314"/>
      <c r="D61" s="314"/>
      <c r="E61" s="314"/>
      <c r="F61" s="280"/>
      <c r="G61" s="214">
        <v>0</v>
      </c>
      <c r="H61" s="227">
        <v>1</v>
      </c>
      <c r="I61" s="105">
        <v>1</v>
      </c>
      <c r="J61" s="216">
        <v>0.01</v>
      </c>
      <c r="K61" s="63">
        <f>ROUND((G61*H61*I61)-(G61*H61*I61*J61),2)</f>
        <v>0</v>
      </c>
      <c r="M61" s="109"/>
    </row>
    <row r="62" spans="1:19" ht="20.25" customHeight="1" x14ac:dyDescent="0.2">
      <c r="A62" s="51" t="s">
        <v>7</v>
      </c>
      <c r="B62" s="315" t="s">
        <v>210</v>
      </c>
      <c r="C62" s="315"/>
      <c r="D62" s="315"/>
      <c r="E62" s="315"/>
      <c r="F62" s="315"/>
      <c r="G62" s="215">
        <v>0</v>
      </c>
      <c r="H62" s="228">
        <v>1</v>
      </c>
      <c r="I62" s="172">
        <v>1</v>
      </c>
      <c r="J62" s="217">
        <v>0</v>
      </c>
      <c r="K62" s="173">
        <f t="shared" ref="K62:K63" si="1">ROUND((G62*H62*I62)-(G62*H62*I62*J62),2)</f>
        <v>0</v>
      </c>
      <c r="M62" s="110"/>
    </row>
    <row r="63" spans="1:19" ht="20.25" customHeight="1" thickBot="1" x14ac:dyDescent="0.3">
      <c r="A63" s="198" t="s">
        <v>22</v>
      </c>
      <c r="B63" s="316" t="s">
        <v>200</v>
      </c>
      <c r="C63" s="317"/>
      <c r="D63" s="317"/>
      <c r="E63" s="317"/>
      <c r="F63" s="318"/>
      <c r="G63" s="214">
        <v>0</v>
      </c>
      <c r="H63" s="227"/>
      <c r="I63" s="199"/>
      <c r="J63" s="216">
        <v>0</v>
      </c>
      <c r="K63" s="200">
        <f t="shared" si="1"/>
        <v>0</v>
      </c>
      <c r="M63" s="111"/>
    </row>
    <row r="64" spans="1:19" ht="20.25" customHeight="1" thickBot="1" x14ac:dyDescent="0.3">
      <c r="A64" s="319" t="s">
        <v>62</v>
      </c>
      <c r="B64" s="320"/>
      <c r="C64" s="320"/>
      <c r="D64" s="320"/>
      <c r="E64" s="320"/>
      <c r="F64" s="320"/>
      <c r="G64" s="320"/>
      <c r="H64" s="320"/>
      <c r="I64" s="320"/>
      <c r="J64" s="320"/>
      <c r="K64" s="98">
        <f>ROUND(SUM(K60:K63),2)</f>
        <v>0</v>
      </c>
      <c r="M64" s="111"/>
    </row>
    <row r="65" spans="1:14" ht="20.25" customHeight="1" thickBo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8"/>
    </row>
    <row r="66" spans="1:14" ht="20.25" customHeight="1" thickBot="1" x14ac:dyDescent="0.25">
      <c r="A66" s="299" t="s">
        <v>84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1"/>
    </row>
    <row r="67" spans="1:14" ht="20.25" customHeight="1" thickBo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4" ht="20.25" customHeight="1" thickBot="1" x14ac:dyDescent="0.25">
      <c r="A68" s="90">
        <v>2</v>
      </c>
      <c r="B68" s="293" t="s">
        <v>46</v>
      </c>
      <c r="C68" s="294"/>
      <c r="D68" s="294"/>
      <c r="E68" s="294"/>
      <c r="F68" s="294"/>
      <c r="G68" s="294"/>
      <c r="H68" s="294"/>
      <c r="I68" s="294"/>
      <c r="J68" s="295"/>
      <c r="K68" s="103" t="s">
        <v>19</v>
      </c>
    </row>
    <row r="69" spans="1:14" ht="20.25" customHeight="1" x14ac:dyDescent="0.2">
      <c r="A69" s="67" t="s">
        <v>47</v>
      </c>
      <c r="B69" s="288" t="str">
        <f>B39</f>
        <v>13º (DÉCIMO TERCEIRO) SALÁRIO, FÉRIAS  E ADICIONAL DE FÉRIAS</v>
      </c>
      <c r="C69" s="288"/>
      <c r="D69" s="288"/>
      <c r="E69" s="288"/>
      <c r="F69" s="288"/>
      <c r="G69" s="288"/>
      <c r="H69" s="288"/>
      <c r="I69" s="288"/>
      <c r="J69" s="288"/>
      <c r="K69" s="71">
        <f>$K$42</f>
        <v>0</v>
      </c>
    </row>
    <row r="70" spans="1:14" ht="20.25" customHeight="1" x14ac:dyDescent="0.2">
      <c r="A70" s="51" t="s">
        <v>43</v>
      </c>
      <c r="B70" s="305" t="s">
        <v>85</v>
      </c>
      <c r="C70" s="305"/>
      <c r="D70" s="305"/>
      <c r="E70" s="305"/>
      <c r="F70" s="305"/>
      <c r="G70" s="305"/>
      <c r="H70" s="305"/>
      <c r="I70" s="305"/>
      <c r="J70" s="305"/>
      <c r="K70" s="63">
        <f>$K$55</f>
        <v>0</v>
      </c>
    </row>
    <row r="71" spans="1:14" ht="20.25" customHeight="1" thickBot="1" x14ac:dyDescent="0.25">
      <c r="A71" s="76" t="s">
        <v>45</v>
      </c>
      <c r="B71" s="312" t="s">
        <v>51</v>
      </c>
      <c r="C71" s="312"/>
      <c r="D71" s="312"/>
      <c r="E71" s="312"/>
      <c r="F71" s="312"/>
      <c r="G71" s="312"/>
      <c r="H71" s="312"/>
      <c r="I71" s="312"/>
      <c r="J71" s="312"/>
      <c r="K71" s="80">
        <f>$K$64</f>
        <v>0</v>
      </c>
    </row>
    <row r="72" spans="1:14" ht="20.25" customHeight="1" thickBot="1" x14ac:dyDescent="0.25">
      <c r="A72" s="253" t="s">
        <v>12</v>
      </c>
      <c r="B72" s="254"/>
      <c r="C72" s="254"/>
      <c r="D72" s="254"/>
      <c r="E72" s="254"/>
      <c r="F72" s="254"/>
      <c r="G72" s="254"/>
      <c r="H72" s="254"/>
      <c r="I72" s="254"/>
      <c r="J72" s="313"/>
      <c r="K72" s="116">
        <f>SUM(K69:K71)</f>
        <v>0</v>
      </c>
    </row>
    <row r="73" spans="1:14" ht="32.25" customHeight="1" thickBot="1" x14ac:dyDescent="0.2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8"/>
    </row>
    <row r="74" spans="1:14" ht="20.25" customHeight="1" thickBot="1" x14ac:dyDescent="0.25">
      <c r="A74" s="272" t="s">
        <v>49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1:14" ht="20.25" customHeight="1" thickBot="1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4" ht="20.25" customHeight="1" thickBot="1" x14ac:dyDescent="0.25">
      <c r="A76" s="90">
        <v>3</v>
      </c>
      <c r="B76" s="293" t="s">
        <v>70</v>
      </c>
      <c r="C76" s="294"/>
      <c r="D76" s="294"/>
      <c r="E76" s="294"/>
      <c r="F76" s="294"/>
      <c r="G76" s="294"/>
      <c r="H76" s="294"/>
      <c r="I76" s="295"/>
      <c r="J76" s="92" t="s">
        <v>18</v>
      </c>
      <c r="K76" s="103" t="s">
        <v>24</v>
      </c>
      <c r="N76" s="12"/>
    </row>
    <row r="77" spans="1:14" ht="20.25" customHeight="1" x14ac:dyDescent="0.2">
      <c r="A77" s="67" t="s">
        <v>3</v>
      </c>
      <c r="B77" s="288" t="s">
        <v>30</v>
      </c>
      <c r="C77" s="288"/>
      <c r="D77" s="288"/>
      <c r="E77" s="288"/>
      <c r="F77" s="288"/>
      <c r="G77" s="288"/>
      <c r="H77" s="288"/>
      <c r="I77" s="288"/>
      <c r="J77" s="119">
        <f>(1/12)*5%</f>
        <v>4.1666666666666666E-3</v>
      </c>
      <c r="K77" s="120">
        <f>ROUND((K33+K42+K54+K71)*J77,2)</f>
        <v>0</v>
      </c>
    </row>
    <row r="78" spans="1:14" ht="20.25" customHeight="1" x14ac:dyDescent="0.2">
      <c r="A78" s="153" t="s">
        <v>5</v>
      </c>
      <c r="B78" s="305" t="s">
        <v>69</v>
      </c>
      <c r="C78" s="305"/>
      <c r="D78" s="305"/>
      <c r="E78" s="305"/>
      <c r="F78" s="305"/>
      <c r="G78" s="305"/>
      <c r="H78" s="305"/>
      <c r="I78" s="305"/>
      <c r="J78" s="175">
        <v>0.08</v>
      </c>
      <c r="K78" s="176">
        <f>ROUND(K77*J78,2)</f>
        <v>0</v>
      </c>
    </row>
    <row r="79" spans="1:14" ht="20.25" customHeight="1" x14ac:dyDescent="0.2">
      <c r="A79" s="51" t="s">
        <v>7</v>
      </c>
      <c r="B79" s="247" t="s">
        <v>119</v>
      </c>
      <c r="C79" s="248"/>
      <c r="D79" s="248"/>
      <c r="E79" s="248"/>
      <c r="F79" s="248"/>
      <c r="G79" s="248"/>
      <c r="H79" s="248"/>
      <c r="I79" s="249"/>
      <c r="J79" s="117">
        <v>0.02</v>
      </c>
      <c r="K79" s="118">
        <f>ROUND((K42+K33)*J79,2)</f>
        <v>0</v>
      </c>
    </row>
    <row r="80" spans="1:14" ht="19.5" customHeight="1" x14ac:dyDescent="0.2">
      <c r="A80" s="51" t="s">
        <v>22</v>
      </c>
      <c r="B80" s="305" t="s">
        <v>71</v>
      </c>
      <c r="C80" s="305"/>
      <c r="D80" s="305"/>
      <c r="E80" s="305"/>
      <c r="F80" s="305"/>
      <c r="G80" s="305"/>
      <c r="H80" s="305"/>
      <c r="I80" s="305"/>
      <c r="J80" s="117">
        <f>(((7/30)/12)*1)*100%</f>
        <v>1.9444444444444445E-2</v>
      </c>
      <c r="K80" s="118">
        <f>ROUND((K33+K72)*J80,2)</f>
        <v>0</v>
      </c>
    </row>
    <row r="81" spans="1:15" ht="20.25" customHeight="1" x14ac:dyDescent="0.2">
      <c r="A81" s="51" t="s">
        <v>8</v>
      </c>
      <c r="B81" s="305" t="s">
        <v>86</v>
      </c>
      <c r="C81" s="305"/>
      <c r="D81" s="305"/>
      <c r="E81" s="305"/>
      <c r="F81" s="305"/>
      <c r="G81" s="305"/>
      <c r="H81" s="305"/>
      <c r="I81" s="305"/>
      <c r="J81" s="117">
        <f>J55</f>
        <v>0.36800000000000005</v>
      </c>
      <c r="K81" s="118">
        <f>ROUND(J81*K80,2)</f>
        <v>0</v>
      </c>
    </row>
    <row r="82" spans="1:15" ht="20.25" customHeight="1" thickBot="1" x14ac:dyDescent="0.25">
      <c r="A82" s="76" t="s">
        <v>9</v>
      </c>
      <c r="B82" s="250" t="s">
        <v>134</v>
      </c>
      <c r="C82" s="251"/>
      <c r="D82" s="251"/>
      <c r="E82" s="251"/>
      <c r="F82" s="251"/>
      <c r="G82" s="251"/>
      <c r="H82" s="251"/>
      <c r="I82" s="252"/>
      <c r="J82" s="121">
        <v>0.02</v>
      </c>
      <c r="K82" s="122">
        <f>ROUND((K33+K42)*J82,2)</f>
        <v>0</v>
      </c>
    </row>
    <row r="83" spans="1:15" ht="20.25" customHeight="1" thickBot="1" x14ac:dyDescent="0.25">
      <c r="A83" s="253" t="s">
        <v>62</v>
      </c>
      <c r="B83" s="254"/>
      <c r="C83" s="254"/>
      <c r="D83" s="254"/>
      <c r="E83" s="254"/>
      <c r="F83" s="254"/>
      <c r="G83" s="254"/>
      <c r="H83" s="254"/>
      <c r="I83" s="255"/>
      <c r="J83" s="123">
        <f>SUM(J77:J82)</f>
        <v>0.51161111111111113</v>
      </c>
      <c r="K83" s="124">
        <f>ROUND(SUM(K77:K82),2)</f>
        <v>0</v>
      </c>
    </row>
    <row r="84" spans="1:15" ht="32.25" customHeight="1" thickBo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131"/>
      <c r="K84" s="132"/>
      <c r="O84" s="11"/>
    </row>
    <row r="85" spans="1:15" ht="20.25" customHeight="1" thickBot="1" x14ac:dyDescent="0.25">
      <c r="A85" s="256" t="s">
        <v>87</v>
      </c>
      <c r="B85" s="257"/>
      <c r="C85" s="257"/>
      <c r="D85" s="257"/>
      <c r="E85" s="257"/>
      <c r="F85" s="257"/>
      <c r="G85" s="257"/>
      <c r="H85" s="257"/>
      <c r="I85" s="257"/>
      <c r="J85" s="257"/>
      <c r="K85" s="258"/>
      <c r="O85" s="11"/>
    </row>
    <row r="86" spans="1:15" s="2" customFormat="1" ht="20.25" customHeight="1" thickBot="1" x14ac:dyDescent="0.25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M86" s="10"/>
      <c r="O86" s="11"/>
    </row>
    <row r="87" spans="1:15" s="2" customFormat="1" ht="20.25" customHeight="1" thickBot="1" x14ac:dyDescent="0.25">
      <c r="A87" s="308" t="s">
        <v>99</v>
      </c>
      <c r="B87" s="309"/>
      <c r="C87" s="309"/>
      <c r="D87" s="309"/>
      <c r="E87" s="309"/>
      <c r="F87" s="309"/>
      <c r="G87" s="309"/>
      <c r="H87" s="309"/>
      <c r="I87" s="309"/>
      <c r="J87" s="309"/>
      <c r="K87" s="310"/>
      <c r="M87" s="10"/>
      <c r="O87" s="11"/>
    </row>
    <row r="88" spans="1:15" s="2" customFormat="1" ht="20.25" customHeight="1" thickBot="1" x14ac:dyDescent="0.25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M88" s="10"/>
    </row>
    <row r="89" spans="1:15" s="2" customFormat="1" ht="20.25" customHeight="1" thickBot="1" x14ac:dyDescent="0.25">
      <c r="A89" s="90" t="s">
        <v>28</v>
      </c>
      <c r="B89" s="294" t="s">
        <v>64</v>
      </c>
      <c r="C89" s="294"/>
      <c r="D89" s="294"/>
      <c r="E89" s="294"/>
      <c r="F89" s="294"/>
      <c r="G89" s="294"/>
      <c r="H89" s="294"/>
      <c r="I89" s="294"/>
      <c r="J89" s="92" t="s">
        <v>18</v>
      </c>
      <c r="K89" s="103" t="s">
        <v>24</v>
      </c>
      <c r="M89" s="10"/>
      <c r="O89" s="11"/>
    </row>
    <row r="90" spans="1:15" s="2" customFormat="1" ht="20.25" customHeight="1" x14ac:dyDescent="0.2">
      <c r="A90" s="67" t="s">
        <v>3</v>
      </c>
      <c r="B90" s="311" t="s">
        <v>65</v>
      </c>
      <c r="C90" s="311"/>
      <c r="D90" s="311"/>
      <c r="E90" s="311"/>
      <c r="F90" s="311"/>
      <c r="G90" s="311"/>
      <c r="H90" s="311"/>
      <c r="I90" s="288"/>
      <c r="J90" s="218">
        <v>9.2999999999999992E-3</v>
      </c>
      <c r="K90" s="86">
        <f>ROUND(($K$33+$K$72+$K$83)*J90,2)</f>
        <v>0</v>
      </c>
      <c r="M90" s="10"/>
    </row>
    <row r="91" spans="1:15" s="2" customFormat="1" ht="20.25" customHeight="1" x14ac:dyDescent="0.2">
      <c r="A91" s="51" t="s">
        <v>5</v>
      </c>
      <c r="B91" s="306" t="s">
        <v>144</v>
      </c>
      <c r="C91" s="306"/>
      <c r="D91" s="306"/>
      <c r="E91" s="306"/>
      <c r="F91" s="306"/>
      <c r="G91" s="306"/>
      <c r="H91" s="306"/>
      <c r="I91" s="306"/>
      <c r="J91" s="219">
        <f>ROUND(((2/30)/12),2)</f>
        <v>0.01</v>
      </c>
      <c r="K91" s="84">
        <f>ROUND(($K$33+$K$72+$K$83)*J91,2)</f>
        <v>0</v>
      </c>
      <c r="M91" s="10"/>
    </row>
    <row r="92" spans="1:15" s="2" customFormat="1" ht="20.25" customHeight="1" x14ac:dyDescent="0.2">
      <c r="A92" s="51" t="s">
        <v>7</v>
      </c>
      <c r="B92" s="306" t="s">
        <v>66</v>
      </c>
      <c r="C92" s="306"/>
      <c r="D92" s="306"/>
      <c r="E92" s="306"/>
      <c r="F92" s="306"/>
      <c r="G92" s="306"/>
      <c r="H92" s="306"/>
      <c r="I92" s="306"/>
      <c r="J92" s="219">
        <f>((5/30)/12)*2%</f>
        <v>2.7777777777777778E-4</v>
      </c>
      <c r="K92" s="84">
        <f>ROUND(($K$33+$K$72+$K$83)*J92,2)</f>
        <v>0</v>
      </c>
      <c r="M92" s="10"/>
    </row>
    <row r="93" spans="1:15" s="2" customFormat="1" ht="20.25" customHeight="1" x14ac:dyDescent="0.2">
      <c r="A93" s="51" t="s">
        <v>22</v>
      </c>
      <c r="B93" s="306" t="s">
        <v>112</v>
      </c>
      <c r="C93" s="306"/>
      <c r="D93" s="306"/>
      <c r="E93" s="306"/>
      <c r="F93" s="306"/>
      <c r="G93" s="306"/>
      <c r="H93" s="306"/>
      <c r="I93" s="306"/>
      <c r="J93" s="219">
        <f>((15/30)/12)*8%</f>
        <v>3.3333333333333331E-3</v>
      </c>
      <c r="K93" s="84">
        <f>ROUND(($K$33+$K$72+$K$83)*J93,2)</f>
        <v>0</v>
      </c>
      <c r="M93" s="10"/>
    </row>
    <row r="94" spans="1:15" s="2" customFormat="1" ht="20.25" customHeight="1" x14ac:dyDescent="0.2">
      <c r="A94" s="51" t="s">
        <v>8</v>
      </c>
      <c r="B94" s="306" t="s">
        <v>145</v>
      </c>
      <c r="C94" s="306"/>
      <c r="D94" s="306"/>
      <c r="E94" s="306"/>
      <c r="F94" s="306"/>
      <c r="G94" s="306"/>
      <c r="H94" s="306"/>
      <c r="I94" s="306"/>
      <c r="J94" s="219">
        <f>((4/12)/12*5%)</f>
        <v>1.3888888888888889E-3</v>
      </c>
      <c r="K94" s="84">
        <f>ROUND(($K$33+$K$72+$K$83)*J94,2)</f>
        <v>0</v>
      </c>
      <c r="M94" s="10"/>
    </row>
    <row r="95" spans="1:15" s="2" customFormat="1" ht="20.25" customHeight="1" thickBot="1" x14ac:dyDescent="0.25">
      <c r="A95" s="76" t="s">
        <v>9</v>
      </c>
      <c r="B95" s="307" t="s">
        <v>67</v>
      </c>
      <c r="C95" s="307"/>
      <c r="D95" s="307"/>
      <c r="E95" s="307"/>
      <c r="F95" s="307"/>
      <c r="G95" s="307"/>
      <c r="H95" s="307"/>
      <c r="I95" s="307"/>
      <c r="J95" s="220"/>
      <c r="K95" s="88">
        <f>($K$33+$K$72+$K$83)*J95</f>
        <v>0</v>
      </c>
      <c r="M95" s="10"/>
    </row>
    <row r="96" spans="1:15" s="2" customFormat="1" ht="20.45" customHeight="1" thickBot="1" x14ac:dyDescent="0.25">
      <c r="A96" s="253" t="s">
        <v>12</v>
      </c>
      <c r="B96" s="254"/>
      <c r="C96" s="254"/>
      <c r="D96" s="254"/>
      <c r="E96" s="254"/>
      <c r="F96" s="254"/>
      <c r="G96" s="254"/>
      <c r="H96" s="254"/>
      <c r="I96" s="254"/>
      <c r="J96" s="255"/>
      <c r="K96" s="89">
        <f>SUM(K90:K95)</f>
        <v>0</v>
      </c>
      <c r="M96" s="10"/>
    </row>
    <row r="97" spans="1:15" s="2" customFormat="1" ht="20.25" customHeight="1" thickBot="1" x14ac:dyDescent="0.25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8"/>
      <c r="M97" s="10"/>
    </row>
    <row r="98" spans="1:15" s="2" customFormat="1" ht="20.25" customHeight="1" thickBot="1" x14ac:dyDescent="0.3">
      <c r="A98" s="290" t="s">
        <v>88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2"/>
      <c r="M98" s="10"/>
    </row>
    <row r="99" spans="1:15" s="2" customFormat="1" ht="20.25" customHeight="1" thickBot="1" x14ac:dyDescent="0.3">
      <c r="A99" s="15"/>
      <c r="B99" s="13"/>
      <c r="C99" s="13"/>
      <c r="D99" s="13"/>
      <c r="E99" s="13"/>
      <c r="F99" s="13"/>
      <c r="G99" s="13"/>
      <c r="H99" s="13"/>
      <c r="I99" s="13"/>
      <c r="J99" s="9"/>
      <c r="K99" s="8"/>
      <c r="M99" s="10"/>
    </row>
    <row r="100" spans="1:15" s="2" customFormat="1" ht="20.25" customHeight="1" thickBot="1" x14ac:dyDescent="0.25">
      <c r="A100" s="90" t="s">
        <v>72</v>
      </c>
      <c r="B100" s="293" t="s">
        <v>73</v>
      </c>
      <c r="C100" s="294"/>
      <c r="D100" s="294"/>
      <c r="E100" s="294"/>
      <c r="F100" s="294"/>
      <c r="G100" s="294"/>
      <c r="H100" s="294"/>
      <c r="I100" s="295"/>
      <c r="J100" s="92" t="s">
        <v>18</v>
      </c>
      <c r="K100" s="103" t="s">
        <v>24</v>
      </c>
      <c r="M100" s="10"/>
      <c r="O100" s="11"/>
    </row>
    <row r="101" spans="1:15" s="2" customFormat="1" ht="20.25" customHeight="1" thickBot="1" x14ac:dyDescent="0.25">
      <c r="A101" s="4" t="s">
        <v>3</v>
      </c>
      <c r="B101" s="296" t="s">
        <v>74</v>
      </c>
      <c r="C101" s="297"/>
      <c r="D101" s="297"/>
      <c r="E101" s="297"/>
      <c r="F101" s="297"/>
      <c r="G101" s="297"/>
      <c r="H101" s="297"/>
      <c r="I101" s="298"/>
      <c r="J101" s="7">
        <v>0</v>
      </c>
      <c r="K101" s="130">
        <f>+SUM($K$33+$K$72+$K$83)*J101</f>
        <v>0</v>
      </c>
      <c r="M101" s="10"/>
      <c r="O101" s="11"/>
    </row>
    <row r="102" spans="1:15" s="2" customFormat="1" ht="18.75" customHeight="1" thickBot="1" x14ac:dyDescent="0.25">
      <c r="A102" s="59"/>
      <c r="B102" s="60"/>
      <c r="C102" s="60"/>
      <c r="D102" s="60"/>
      <c r="E102" s="60"/>
      <c r="F102" s="60"/>
      <c r="G102" s="60"/>
      <c r="H102" s="60"/>
      <c r="I102" s="46"/>
      <c r="J102" s="135"/>
      <c r="K102" s="136"/>
      <c r="M102" s="10"/>
    </row>
    <row r="103" spans="1:15" s="2" customFormat="1" ht="18.75" customHeight="1" thickBot="1" x14ac:dyDescent="0.25">
      <c r="A103" s="299" t="s">
        <v>75</v>
      </c>
      <c r="B103" s="300"/>
      <c r="C103" s="300"/>
      <c r="D103" s="300"/>
      <c r="E103" s="300"/>
      <c r="F103" s="300"/>
      <c r="G103" s="300"/>
      <c r="H103" s="300"/>
      <c r="I103" s="300"/>
      <c r="J103" s="300"/>
      <c r="K103" s="301"/>
      <c r="M103" s="10"/>
    </row>
    <row r="104" spans="1:15" s="2" customFormat="1" ht="20.25" customHeight="1" thickBo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M104" s="10"/>
    </row>
    <row r="105" spans="1:15" s="2" customFormat="1" ht="20.25" customHeight="1" x14ac:dyDescent="0.2">
      <c r="A105" s="138">
        <v>4</v>
      </c>
      <c r="B105" s="302" t="s">
        <v>76</v>
      </c>
      <c r="C105" s="303"/>
      <c r="D105" s="303"/>
      <c r="E105" s="303"/>
      <c r="F105" s="303"/>
      <c r="G105" s="303"/>
      <c r="H105" s="303"/>
      <c r="I105" s="303"/>
      <c r="J105" s="304"/>
      <c r="K105" s="139" t="s">
        <v>19</v>
      </c>
      <c r="M105" s="10"/>
    </row>
    <row r="106" spans="1:15" s="2" customFormat="1" ht="20.25" customHeight="1" thickBot="1" x14ac:dyDescent="0.25">
      <c r="A106" s="51" t="s">
        <v>28</v>
      </c>
      <c r="B106" s="305" t="s">
        <v>64</v>
      </c>
      <c r="C106" s="305"/>
      <c r="D106" s="305"/>
      <c r="E106" s="305"/>
      <c r="F106" s="305"/>
      <c r="G106" s="305"/>
      <c r="H106" s="305"/>
      <c r="I106" s="305"/>
      <c r="J106" s="305"/>
      <c r="K106" s="63">
        <f>$K$96</f>
        <v>0</v>
      </c>
      <c r="M106" s="10"/>
    </row>
    <row r="107" spans="1:15" s="10" customFormat="1" ht="20.25" customHeight="1" thickBot="1" x14ac:dyDescent="0.25">
      <c r="A107" s="253" t="s">
        <v>12</v>
      </c>
      <c r="B107" s="254"/>
      <c r="C107" s="254"/>
      <c r="D107" s="254"/>
      <c r="E107" s="254"/>
      <c r="F107" s="254"/>
      <c r="G107" s="254"/>
      <c r="H107" s="254"/>
      <c r="I107" s="254"/>
      <c r="J107" s="255"/>
      <c r="K107" s="89">
        <f>SUM(K106:K106)</f>
        <v>0</v>
      </c>
    </row>
    <row r="108" spans="1:15" s="2" customFormat="1" ht="31.5" customHeight="1" thickBot="1" x14ac:dyDescent="0.2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8"/>
      <c r="M108" s="10"/>
    </row>
    <row r="109" spans="1:15" s="2" customFormat="1" ht="20.25" customHeight="1" thickBot="1" x14ac:dyDescent="0.25">
      <c r="A109" s="272" t="s">
        <v>48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4"/>
      <c r="M109" s="10"/>
    </row>
    <row r="110" spans="1:15" s="2" customFormat="1" ht="20.25" customHeight="1" thickBot="1" x14ac:dyDescent="0.25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M110" s="10"/>
    </row>
    <row r="111" spans="1:15" s="2" customFormat="1" ht="20.25" customHeight="1" thickBot="1" x14ac:dyDescent="0.25">
      <c r="A111" s="144">
        <v>5</v>
      </c>
      <c r="B111" s="283" t="s">
        <v>33</v>
      </c>
      <c r="C111" s="284"/>
      <c r="D111" s="284"/>
      <c r="E111" s="284"/>
      <c r="F111" s="285"/>
      <c r="G111" s="286" t="s">
        <v>102</v>
      </c>
      <c r="H111" s="287"/>
      <c r="I111" s="91" t="s">
        <v>21</v>
      </c>
      <c r="J111" s="91" t="s">
        <v>18</v>
      </c>
      <c r="K111" s="103" t="s">
        <v>19</v>
      </c>
      <c r="M111" s="279"/>
      <c r="N111" s="279"/>
      <c r="O111" s="279"/>
    </row>
    <row r="112" spans="1:15" s="2" customFormat="1" ht="20.25" customHeight="1" x14ac:dyDescent="0.2">
      <c r="A112" s="186" t="s">
        <v>3</v>
      </c>
      <c r="B112" s="288" t="s">
        <v>136</v>
      </c>
      <c r="C112" s="288"/>
      <c r="D112" s="288"/>
      <c r="E112" s="288"/>
      <c r="F112" s="288"/>
      <c r="G112" s="289">
        <f>'UNIFORME GERAL'!G9</f>
        <v>0</v>
      </c>
      <c r="H112" s="289"/>
      <c r="I112" s="104"/>
      <c r="J112" s="187"/>
      <c r="K112" s="188">
        <f>G112</f>
        <v>0</v>
      </c>
      <c r="M112" s="281"/>
      <c r="N112" s="281"/>
      <c r="O112" s="281"/>
    </row>
    <row r="113" spans="1:19" s="2" customFormat="1" ht="20.25" customHeight="1" x14ac:dyDescent="0.2">
      <c r="A113" s="153" t="s">
        <v>5</v>
      </c>
      <c r="B113" s="280" t="s">
        <v>26</v>
      </c>
      <c r="C113" s="280"/>
      <c r="D113" s="280"/>
      <c r="E113" s="280"/>
      <c r="F113" s="280"/>
      <c r="G113" s="271">
        <v>0</v>
      </c>
      <c r="H113" s="271"/>
      <c r="I113" s="105"/>
      <c r="J113" s="170"/>
      <c r="K113" s="171">
        <f>G113-J113</f>
        <v>0</v>
      </c>
      <c r="M113" s="282"/>
      <c r="N113" s="282"/>
      <c r="O113" s="282"/>
    </row>
    <row r="114" spans="1:19" s="2" customFormat="1" ht="20.25" customHeight="1" x14ac:dyDescent="0.2">
      <c r="A114" s="153" t="s">
        <v>7</v>
      </c>
      <c r="B114" s="280" t="s">
        <v>27</v>
      </c>
      <c r="C114" s="280"/>
      <c r="D114" s="280"/>
      <c r="E114" s="280"/>
      <c r="F114" s="280"/>
      <c r="G114" s="271">
        <f>'EQUIPAMENTOS '!G5</f>
        <v>0</v>
      </c>
      <c r="H114" s="271"/>
      <c r="I114" s="105"/>
      <c r="J114" s="170"/>
      <c r="K114" s="171">
        <f>G114</f>
        <v>0</v>
      </c>
      <c r="M114" s="10"/>
    </row>
    <row r="115" spans="1:19" s="2" customFormat="1" ht="20.25" customHeight="1" thickBot="1" x14ac:dyDescent="0.25">
      <c r="A115" s="156" t="s">
        <v>22</v>
      </c>
      <c r="B115" s="270" t="s">
        <v>126</v>
      </c>
      <c r="C115" s="270"/>
      <c r="D115" s="270"/>
      <c r="E115" s="270"/>
      <c r="F115" s="270"/>
      <c r="G115" s="271" t="s">
        <v>199</v>
      </c>
      <c r="H115" s="271"/>
      <c r="I115" s="183"/>
      <c r="J115" s="184"/>
      <c r="K115" s="185" t="str">
        <f>G115</f>
        <v>-</v>
      </c>
      <c r="M115" s="10"/>
    </row>
    <row r="116" spans="1:19" s="10" customFormat="1" ht="20.25" customHeight="1" thickBot="1" x14ac:dyDescent="0.25">
      <c r="A116" s="253" t="s">
        <v>12</v>
      </c>
      <c r="B116" s="254"/>
      <c r="C116" s="254"/>
      <c r="D116" s="254"/>
      <c r="E116" s="254"/>
      <c r="F116" s="254"/>
      <c r="G116" s="254"/>
      <c r="H116" s="254"/>
      <c r="I116" s="254"/>
      <c r="J116" s="255"/>
      <c r="K116" s="89">
        <f>ROUND(SUM(K112:K115),2)</f>
        <v>0</v>
      </c>
    </row>
    <row r="117" spans="1:19" s="2" customFormat="1" ht="32.25" customHeight="1" thickBot="1" x14ac:dyDescent="0.2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8"/>
      <c r="M117" s="10"/>
      <c r="R117" s="10"/>
      <c r="S117" s="10"/>
    </row>
    <row r="118" spans="1:19" s="10" customFormat="1" ht="27" customHeight="1" thickBot="1" x14ac:dyDescent="0.25">
      <c r="A118" s="272" t="s">
        <v>52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4"/>
    </row>
    <row r="119" spans="1:19" s="2" customFormat="1" ht="18.75" customHeight="1" thickBot="1" x14ac:dyDescent="0.3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140">
        <v>6</v>
      </c>
      <c r="B120" s="275" t="s">
        <v>127</v>
      </c>
      <c r="C120" s="275"/>
      <c r="D120" s="275"/>
      <c r="E120" s="275"/>
      <c r="F120" s="275"/>
      <c r="G120" s="275"/>
      <c r="H120" s="275"/>
      <c r="I120" s="275"/>
      <c r="J120" s="102" t="s">
        <v>18</v>
      </c>
      <c r="K120" s="102" t="s">
        <v>100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thickBot="1" x14ac:dyDescent="0.3">
      <c r="A121" s="276" t="s">
        <v>101</v>
      </c>
      <c r="B121" s="277"/>
      <c r="C121" s="277"/>
      <c r="D121" s="277"/>
      <c r="E121" s="277"/>
      <c r="F121" s="277"/>
      <c r="G121" s="277"/>
      <c r="H121" s="277"/>
      <c r="I121" s="277"/>
      <c r="J121" s="278"/>
      <c r="K121" s="152">
        <f>K139</f>
        <v>0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x14ac:dyDescent="0.25">
      <c r="A122" s="67" t="s">
        <v>3</v>
      </c>
      <c r="B122" s="259" t="s">
        <v>31</v>
      </c>
      <c r="C122" s="260"/>
      <c r="D122" s="260"/>
      <c r="E122" s="260"/>
      <c r="F122" s="260"/>
      <c r="G122" s="260"/>
      <c r="H122" s="260"/>
      <c r="I122" s="261"/>
      <c r="J122" s="221">
        <v>0.05</v>
      </c>
      <c r="K122" s="192">
        <f>K121*J122</f>
        <v>0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76" t="s">
        <v>5</v>
      </c>
      <c r="B123" s="262" t="s">
        <v>89</v>
      </c>
      <c r="C123" s="263"/>
      <c r="D123" s="263"/>
      <c r="E123" s="263"/>
      <c r="F123" s="263"/>
      <c r="G123" s="263"/>
      <c r="H123" s="263"/>
      <c r="I123" s="264"/>
      <c r="J123" s="222">
        <v>0.1</v>
      </c>
      <c r="K123" s="193">
        <f>ROUND((K121*J123),2)</f>
        <v>0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thickBot="1" x14ac:dyDescent="0.3">
      <c r="A124" s="265" t="s">
        <v>120</v>
      </c>
      <c r="B124" s="266"/>
      <c r="C124" s="266"/>
      <c r="D124" s="266"/>
      <c r="E124" s="266"/>
      <c r="F124" s="266"/>
      <c r="G124" s="266" t="s">
        <v>121</v>
      </c>
      <c r="H124" s="266"/>
      <c r="I124" s="266"/>
      <c r="J124" s="267"/>
      <c r="K124" s="194">
        <f>SUM(K121:K123)</f>
        <v>0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5" t="s">
        <v>7</v>
      </c>
      <c r="B125" s="268" t="s">
        <v>122</v>
      </c>
      <c r="C125" s="269"/>
      <c r="D125" s="269"/>
      <c r="E125" s="269"/>
      <c r="F125" s="269"/>
      <c r="G125" s="269"/>
      <c r="H125" s="269"/>
      <c r="I125" s="154">
        <f>SUM(J126:J128)*100</f>
        <v>14.250000000000002</v>
      </c>
      <c r="J125" s="155">
        <f>ROUND((100-I125)/100,2)</f>
        <v>0.86</v>
      </c>
      <c r="K125" s="195">
        <f>SUM(K124/J125)</f>
        <v>0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3"/>
      <c r="B126" s="247" t="s">
        <v>105</v>
      </c>
      <c r="C126" s="248"/>
      <c r="D126" s="248"/>
      <c r="E126" s="248"/>
      <c r="F126" s="248"/>
      <c r="G126" s="248"/>
      <c r="H126" s="248"/>
      <c r="I126" s="249"/>
      <c r="J126" s="223">
        <v>1.6500000000000001E-2</v>
      </c>
      <c r="K126" s="193">
        <f>ROUND((J126*K125),2)</f>
        <v>0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x14ac:dyDescent="0.25">
      <c r="A127" s="153"/>
      <c r="B127" s="247" t="s">
        <v>106</v>
      </c>
      <c r="C127" s="248"/>
      <c r="D127" s="248"/>
      <c r="E127" s="248"/>
      <c r="F127" s="248"/>
      <c r="G127" s="248"/>
      <c r="H127" s="248"/>
      <c r="I127" s="249"/>
      <c r="J127" s="223">
        <v>7.5999999999999998E-2</v>
      </c>
      <c r="K127" s="193">
        <f>ROUND((J127*K125),2)</f>
        <v>0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156"/>
      <c r="B128" s="250" t="s">
        <v>104</v>
      </c>
      <c r="C128" s="251"/>
      <c r="D128" s="251"/>
      <c r="E128" s="251"/>
      <c r="F128" s="251"/>
      <c r="G128" s="251"/>
      <c r="H128" s="251"/>
      <c r="I128" s="252"/>
      <c r="J128" s="222">
        <v>0.05</v>
      </c>
      <c r="K128" s="196">
        <f>ROUND((J128*K125),2)</f>
        <v>0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253" t="s">
        <v>12</v>
      </c>
      <c r="B129" s="254"/>
      <c r="C129" s="254"/>
      <c r="D129" s="254"/>
      <c r="E129" s="254"/>
      <c r="F129" s="254"/>
      <c r="G129" s="254"/>
      <c r="H129" s="254"/>
      <c r="I129" s="254"/>
      <c r="J129" s="255"/>
      <c r="K129" s="174">
        <f>ROUND(SUM(K126:K128,K122:K123),2)</f>
        <v>0</v>
      </c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157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256" t="s">
        <v>90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58"/>
      <c r="B132" s="159"/>
      <c r="C132" s="159"/>
      <c r="D132" s="159"/>
      <c r="E132" s="159"/>
      <c r="F132" s="159"/>
      <c r="G132" s="159"/>
      <c r="H132" s="159"/>
      <c r="I132" s="159"/>
      <c r="J132" s="159"/>
      <c r="K132" s="160"/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4"/>
      <c r="B133" s="145" t="s">
        <v>59</v>
      </c>
      <c r="C133" s="146"/>
      <c r="D133" s="147"/>
      <c r="E133" s="147"/>
      <c r="F133" s="147"/>
      <c r="G133" s="147"/>
      <c r="H133" s="147"/>
      <c r="I133" s="147"/>
      <c r="J133" s="147"/>
      <c r="K133" s="148" t="s">
        <v>32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1" t="s">
        <v>3</v>
      </c>
      <c r="B134" s="242" t="s">
        <v>54</v>
      </c>
      <c r="C134" s="243"/>
      <c r="D134" s="243"/>
      <c r="E134" s="243"/>
      <c r="F134" s="243"/>
      <c r="G134" s="243"/>
      <c r="H134" s="243"/>
      <c r="I134" s="243"/>
      <c r="J134" s="244"/>
      <c r="K134" s="142">
        <f>K33</f>
        <v>0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3" t="s">
        <v>5</v>
      </c>
      <c r="B135" s="242" t="s">
        <v>55</v>
      </c>
      <c r="C135" s="243"/>
      <c r="D135" s="243"/>
      <c r="E135" s="243"/>
      <c r="F135" s="243"/>
      <c r="G135" s="243"/>
      <c r="H135" s="243"/>
      <c r="I135" s="243"/>
      <c r="J135" s="243"/>
      <c r="K135" s="6">
        <f>K72</f>
        <v>0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3" t="s">
        <v>7</v>
      </c>
      <c r="B136" s="242" t="s">
        <v>49</v>
      </c>
      <c r="C136" s="243"/>
      <c r="D136" s="243"/>
      <c r="E136" s="243"/>
      <c r="F136" s="243"/>
      <c r="G136" s="243"/>
      <c r="H136" s="243"/>
      <c r="I136" s="243"/>
      <c r="J136" s="244"/>
      <c r="K136" s="137">
        <f>K83</f>
        <v>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3" t="s">
        <v>22</v>
      </c>
      <c r="B137" s="242" t="s">
        <v>56</v>
      </c>
      <c r="C137" s="243"/>
      <c r="D137" s="243"/>
      <c r="E137" s="243"/>
      <c r="F137" s="243"/>
      <c r="G137" s="243"/>
      <c r="H137" s="243"/>
      <c r="I137" s="243"/>
      <c r="J137" s="244"/>
      <c r="K137" s="137">
        <f>K107</f>
        <v>0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43" t="s">
        <v>8</v>
      </c>
      <c r="B138" s="242" t="s">
        <v>48</v>
      </c>
      <c r="C138" s="243"/>
      <c r="D138" s="243"/>
      <c r="E138" s="243"/>
      <c r="F138" s="243"/>
      <c r="G138" s="243"/>
      <c r="H138" s="243"/>
      <c r="I138" s="243"/>
      <c r="J138" s="244"/>
      <c r="K138" s="137">
        <f>K116</f>
        <v>0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9"/>
      <c r="B139" s="245" t="s">
        <v>57</v>
      </c>
      <c r="C139" s="246"/>
      <c r="D139" s="246"/>
      <c r="E139" s="246"/>
      <c r="F139" s="246"/>
      <c r="G139" s="246"/>
      <c r="H139" s="246"/>
      <c r="I139" s="246"/>
      <c r="J139" s="150"/>
      <c r="K139" s="151">
        <f>SUM(K134:K138)</f>
        <v>0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43" t="s">
        <v>9</v>
      </c>
      <c r="B140" s="242" t="s">
        <v>52</v>
      </c>
      <c r="C140" s="243"/>
      <c r="D140" s="243"/>
      <c r="E140" s="243"/>
      <c r="F140" s="243"/>
      <c r="G140" s="243"/>
      <c r="H140" s="243"/>
      <c r="I140" s="243"/>
      <c r="J140" s="244"/>
      <c r="K140" s="142">
        <f>$K$129</f>
        <v>0</v>
      </c>
      <c r="M140" s="10"/>
      <c r="N140" s="10"/>
      <c r="O140" s="20"/>
      <c r="P140" s="23"/>
      <c r="Q140" s="22"/>
      <c r="R140" s="22"/>
      <c r="S140" s="22"/>
    </row>
    <row r="141" spans="1:30" s="3" customFormat="1" ht="16.5" thickBot="1" x14ac:dyDescent="0.25">
      <c r="A141" s="102"/>
      <c r="B141" s="246" t="s">
        <v>58</v>
      </c>
      <c r="C141" s="246"/>
      <c r="D141" s="246"/>
      <c r="E141" s="246"/>
      <c r="F141" s="246"/>
      <c r="G141" s="246"/>
      <c r="H141" s="246"/>
      <c r="I141" s="246"/>
      <c r="J141" s="189"/>
      <c r="K141" s="190">
        <f>ROUND(SUM(K140+K139),2)</f>
        <v>0</v>
      </c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10"/>
      <c r="S149" s="10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0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10"/>
    </row>
  </sheetData>
  <sheetProtection selectLockedCells="1" selectUnlockedCells="1"/>
  <mergeCells count="126">
    <mergeCell ref="B138:J138"/>
    <mergeCell ref="B139:I139"/>
    <mergeCell ref="B140:J140"/>
    <mergeCell ref="B141:I141"/>
    <mergeCell ref="B123:I123"/>
    <mergeCell ref="A124:F124"/>
    <mergeCell ref="G124:J124"/>
    <mergeCell ref="B125:H125"/>
    <mergeCell ref="B135:J135"/>
    <mergeCell ref="B136:J136"/>
    <mergeCell ref="B137:J137"/>
    <mergeCell ref="B126:I126"/>
    <mergeCell ref="B127:I127"/>
    <mergeCell ref="B134:J134"/>
    <mergeCell ref="B128:I128"/>
    <mergeCell ref="A129:J129"/>
    <mergeCell ref="A131:K131"/>
    <mergeCell ref="B113:F113"/>
    <mergeCell ref="G113:H113"/>
    <mergeCell ref="M113:O113"/>
    <mergeCell ref="B111:F111"/>
    <mergeCell ref="G111:H111"/>
    <mergeCell ref="B106:J106"/>
    <mergeCell ref="A107:J107"/>
    <mergeCell ref="A109:K109"/>
    <mergeCell ref="B122:I122"/>
    <mergeCell ref="B114:F114"/>
    <mergeCell ref="G114:H114"/>
    <mergeCell ref="B115:F115"/>
    <mergeCell ref="G115:H115"/>
    <mergeCell ref="A116:J116"/>
    <mergeCell ref="A118:K118"/>
    <mergeCell ref="B120:I120"/>
    <mergeCell ref="A121:J121"/>
    <mergeCell ref="B105:J105"/>
    <mergeCell ref="B90:I90"/>
    <mergeCell ref="B91:I91"/>
    <mergeCell ref="B92:I92"/>
    <mergeCell ref="B93:I93"/>
    <mergeCell ref="B94:I94"/>
    <mergeCell ref="A103:K103"/>
    <mergeCell ref="M111:O111"/>
    <mergeCell ref="B112:F112"/>
    <mergeCell ref="G112:H112"/>
    <mergeCell ref="M112:O112"/>
    <mergeCell ref="B101:I101"/>
    <mergeCell ref="A72:J72"/>
    <mergeCell ref="B81:I81"/>
    <mergeCell ref="B89:I89"/>
    <mergeCell ref="B76:I76"/>
    <mergeCell ref="B77:I77"/>
    <mergeCell ref="B78:I78"/>
    <mergeCell ref="B79:I79"/>
    <mergeCell ref="B80:I80"/>
    <mergeCell ref="B100:I100"/>
    <mergeCell ref="A74:K74"/>
    <mergeCell ref="B82:I82"/>
    <mergeCell ref="A83:I83"/>
    <mergeCell ref="A85:K85"/>
    <mergeCell ref="A87:K87"/>
    <mergeCell ref="B95:I95"/>
    <mergeCell ref="A96:J96"/>
    <mergeCell ref="A98:K98"/>
    <mergeCell ref="B68:J68"/>
    <mergeCell ref="B69:J69"/>
    <mergeCell ref="B70:J70"/>
    <mergeCell ref="B61:F61"/>
    <mergeCell ref="B62:F62"/>
    <mergeCell ref="B63:F63"/>
    <mergeCell ref="A64:J64"/>
    <mergeCell ref="A66:K66"/>
    <mergeCell ref="B71:J71"/>
    <mergeCell ref="B54:I54"/>
    <mergeCell ref="A55:I55"/>
    <mergeCell ref="A57:K57"/>
    <mergeCell ref="B59:F59"/>
    <mergeCell ref="B60:F60"/>
    <mergeCell ref="B48:I48"/>
    <mergeCell ref="B49:I49"/>
    <mergeCell ref="B50:I50"/>
    <mergeCell ref="B51:I51"/>
    <mergeCell ref="B52:I52"/>
    <mergeCell ref="B53:I53"/>
    <mergeCell ref="B40:I40"/>
    <mergeCell ref="B41:I41"/>
    <mergeCell ref="A42:J42"/>
    <mergeCell ref="A44:K44"/>
    <mergeCell ref="B46:I46"/>
    <mergeCell ref="B47:I47"/>
    <mergeCell ref="B32:G32"/>
    <mergeCell ref="A33:J33"/>
    <mergeCell ref="A35:K35"/>
    <mergeCell ref="A37:K37"/>
    <mergeCell ref="B39:I39"/>
    <mergeCell ref="A26:K26"/>
    <mergeCell ref="B28:G28"/>
    <mergeCell ref="B29:G29"/>
    <mergeCell ref="B30:G30"/>
    <mergeCell ref="B31:G31"/>
    <mergeCell ref="A19:K19"/>
    <mergeCell ref="B20:J20"/>
    <mergeCell ref="B21:J21"/>
    <mergeCell ref="B22:J22"/>
    <mergeCell ref="B23:J23"/>
    <mergeCell ref="B24:J24"/>
    <mergeCell ref="B16:F16"/>
    <mergeCell ref="G16:I16"/>
    <mergeCell ref="J16:K16"/>
    <mergeCell ref="A6:K6"/>
    <mergeCell ref="A7:K7"/>
    <mergeCell ref="B8:J8"/>
    <mergeCell ref="B9:J9"/>
    <mergeCell ref="B10:J10"/>
    <mergeCell ref="B11:J11"/>
    <mergeCell ref="A1:K1"/>
    <mergeCell ref="A3:C3"/>
    <mergeCell ref="D3:K3"/>
    <mergeCell ref="A4:C4"/>
    <mergeCell ref="D4:K4"/>
    <mergeCell ref="A5:K5"/>
    <mergeCell ref="A12:K12"/>
    <mergeCell ref="A14:K14"/>
    <mergeCell ref="B15:F15"/>
    <mergeCell ref="G15:I15"/>
    <mergeCell ref="J15:K15"/>
    <mergeCell ref="A2:K2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10"/>
  <sheetViews>
    <sheetView workbookViewId="0">
      <selection activeCell="Q9" sqref="Q9"/>
    </sheetView>
  </sheetViews>
  <sheetFormatPr defaultRowHeight="12.75" x14ac:dyDescent="0.2"/>
  <cols>
    <col min="2" max="2" width="19" customWidth="1"/>
    <col min="4" max="4" width="29.7109375" customWidth="1"/>
    <col min="5" max="5" width="15" customWidth="1"/>
    <col min="6" max="6" width="10" customWidth="1"/>
    <col min="7" max="7" width="12.28515625" customWidth="1"/>
    <col min="8" max="8" width="16" customWidth="1"/>
    <col min="9" max="9" width="15.28515625" customWidth="1"/>
    <col min="10" max="10" width="15" customWidth="1"/>
    <col min="11" max="11" width="16" customWidth="1"/>
  </cols>
  <sheetData>
    <row r="1" spans="1:11" ht="13.5" thickBot="1" x14ac:dyDescent="0.25"/>
    <row r="2" spans="1:11" ht="45.75" thickBot="1" x14ac:dyDescent="0.25">
      <c r="A2" s="166" t="s">
        <v>128</v>
      </c>
      <c r="B2" s="167" t="s">
        <v>129</v>
      </c>
      <c r="C2" s="168" t="s">
        <v>130</v>
      </c>
      <c r="D2" s="167" t="s">
        <v>78</v>
      </c>
      <c r="E2" s="167" t="s">
        <v>41</v>
      </c>
      <c r="F2" s="167" t="s">
        <v>79</v>
      </c>
      <c r="G2" s="167" t="s">
        <v>137</v>
      </c>
      <c r="H2" s="167" t="s">
        <v>146</v>
      </c>
      <c r="I2" s="167" t="s">
        <v>147</v>
      </c>
      <c r="J2" s="167" t="s">
        <v>131</v>
      </c>
      <c r="K2" s="169" t="s">
        <v>183</v>
      </c>
    </row>
    <row r="3" spans="1:11" ht="30" x14ac:dyDescent="0.2">
      <c r="A3" s="446">
        <v>1</v>
      </c>
      <c r="B3" s="163" t="s">
        <v>167</v>
      </c>
      <c r="C3" s="162">
        <v>1</v>
      </c>
      <c r="D3" s="163" t="s">
        <v>174</v>
      </c>
      <c r="E3" s="163" t="s">
        <v>132</v>
      </c>
      <c r="F3" s="163" t="s">
        <v>135</v>
      </c>
      <c r="G3" s="164">
        <v>1</v>
      </c>
      <c r="H3" s="165">
        <f>'RECEPCIONISTA PALMAS '!K141</f>
        <v>0</v>
      </c>
      <c r="I3" s="165">
        <f>ROUND((H3*G3),2)</f>
        <v>0</v>
      </c>
      <c r="J3" s="165">
        <f>ROUND(I3*12,2)</f>
        <v>0</v>
      </c>
      <c r="K3" s="165">
        <f>ROUND(J3*5,2)</f>
        <v>0</v>
      </c>
    </row>
    <row r="4" spans="1:11" ht="45" x14ac:dyDescent="0.2">
      <c r="A4" s="447"/>
      <c r="B4" s="43" t="s">
        <v>167</v>
      </c>
      <c r="C4" s="42">
        <v>2</v>
      </c>
      <c r="D4" s="43" t="s">
        <v>202</v>
      </c>
      <c r="E4" s="43" t="s">
        <v>173</v>
      </c>
      <c r="F4" s="43" t="s">
        <v>135</v>
      </c>
      <c r="G4" s="45">
        <v>3</v>
      </c>
      <c r="H4" s="165">
        <f>'RECEPCIONISTAS SHOPPING'!K141</f>
        <v>0</v>
      </c>
      <c r="I4" s="165">
        <f t="shared" ref="I4:I9" si="0">ROUND((H4*G4),2)</f>
        <v>0</v>
      </c>
      <c r="J4" s="165">
        <f t="shared" ref="J4:J9" si="1">ROUND(I4*12,2)</f>
        <v>0</v>
      </c>
      <c r="K4" s="165">
        <f t="shared" ref="K4:K9" si="2">ROUND(J4*5,2)</f>
        <v>0</v>
      </c>
    </row>
    <row r="5" spans="1:11" ht="45" x14ac:dyDescent="0.2">
      <c r="A5" s="447"/>
      <c r="B5" s="43" t="s">
        <v>167</v>
      </c>
      <c r="C5" s="42">
        <v>3</v>
      </c>
      <c r="D5" s="43" t="s">
        <v>203</v>
      </c>
      <c r="E5" s="43" t="s">
        <v>132</v>
      </c>
      <c r="F5" s="43" t="s">
        <v>135</v>
      </c>
      <c r="G5" s="45">
        <v>5</v>
      </c>
      <c r="H5" s="165">
        <f>'AUX ADMINISTRATIVO PALMAS'!K141</f>
        <v>0</v>
      </c>
      <c r="I5" s="165">
        <f t="shared" si="0"/>
        <v>0</v>
      </c>
      <c r="J5" s="165">
        <f t="shared" si="1"/>
        <v>0</v>
      </c>
      <c r="K5" s="165">
        <f t="shared" si="2"/>
        <v>0</v>
      </c>
    </row>
    <row r="6" spans="1:11" ht="30" x14ac:dyDescent="0.2">
      <c r="A6" s="447"/>
      <c r="B6" s="43" t="s">
        <v>168</v>
      </c>
      <c r="C6" s="42">
        <v>4</v>
      </c>
      <c r="D6" s="43" t="s">
        <v>204</v>
      </c>
      <c r="E6" s="43" t="s">
        <v>132</v>
      </c>
      <c r="F6" s="43" t="s">
        <v>135</v>
      </c>
      <c r="G6" s="45">
        <v>1</v>
      </c>
      <c r="H6" s="165">
        <f>'COPEIRO PALMAS'!K141</f>
        <v>0</v>
      </c>
      <c r="I6" s="165">
        <f t="shared" si="0"/>
        <v>0</v>
      </c>
      <c r="J6" s="165">
        <f t="shared" si="1"/>
        <v>0</v>
      </c>
      <c r="K6" s="165">
        <f t="shared" si="2"/>
        <v>0</v>
      </c>
    </row>
    <row r="7" spans="1:11" ht="45" x14ac:dyDescent="0.2">
      <c r="A7" s="447"/>
      <c r="B7" s="43" t="s">
        <v>168</v>
      </c>
      <c r="C7" s="42">
        <v>5</v>
      </c>
      <c r="D7" s="43" t="s">
        <v>205</v>
      </c>
      <c r="E7" s="43" t="s">
        <v>132</v>
      </c>
      <c r="F7" s="43" t="s">
        <v>135</v>
      </c>
      <c r="G7" s="45">
        <v>4</v>
      </c>
      <c r="H7" s="165">
        <f>'T. SECRETARIADO PALMAS'!K141</f>
        <v>0</v>
      </c>
      <c r="I7" s="165">
        <f t="shared" si="0"/>
        <v>0</v>
      </c>
      <c r="J7" s="165">
        <f t="shared" si="1"/>
        <v>0</v>
      </c>
      <c r="K7" s="165">
        <f t="shared" si="2"/>
        <v>0</v>
      </c>
    </row>
    <row r="8" spans="1:11" ht="45" x14ac:dyDescent="0.2">
      <c r="A8" s="447"/>
      <c r="B8" s="43" t="s">
        <v>175</v>
      </c>
      <c r="C8" s="42">
        <v>6</v>
      </c>
      <c r="D8" s="43" t="s">
        <v>206</v>
      </c>
      <c r="E8" s="43" t="s">
        <v>132</v>
      </c>
      <c r="F8" s="43" t="s">
        <v>135</v>
      </c>
      <c r="G8" s="45">
        <v>1</v>
      </c>
      <c r="H8" s="165">
        <f>'T. SECRETARIADO AGA'!K141</f>
        <v>0</v>
      </c>
      <c r="I8" s="165">
        <f t="shared" si="0"/>
        <v>0</v>
      </c>
      <c r="J8" s="165">
        <f t="shared" si="1"/>
        <v>0</v>
      </c>
      <c r="K8" s="165">
        <f t="shared" si="2"/>
        <v>0</v>
      </c>
    </row>
    <row r="9" spans="1:11" ht="45" x14ac:dyDescent="0.2">
      <c r="A9" s="447"/>
      <c r="B9" s="43" t="s">
        <v>175</v>
      </c>
      <c r="C9" s="42">
        <v>7</v>
      </c>
      <c r="D9" s="43" t="s">
        <v>207</v>
      </c>
      <c r="E9" s="43" t="s">
        <v>132</v>
      </c>
      <c r="F9" s="43" t="s">
        <v>135</v>
      </c>
      <c r="G9" s="45">
        <v>1</v>
      </c>
      <c r="H9" s="165">
        <f>'RECEPÇÃO ARAGUAÍNA'!K141</f>
        <v>0</v>
      </c>
      <c r="I9" s="165">
        <f t="shared" si="0"/>
        <v>0</v>
      </c>
      <c r="J9" s="165">
        <f t="shared" si="1"/>
        <v>0</v>
      </c>
      <c r="K9" s="165">
        <f t="shared" si="2"/>
        <v>0</v>
      </c>
    </row>
    <row r="10" spans="1:11" x14ac:dyDescent="0.2">
      <c r="A10" s="448" t="s">
        <v>133</v>
      </c>
      <c r="B10" s="449"/>
      <c r="C10" s="449"/>
      <c r="D10" s="449"/>
      <c r="E10" s="449"/>
      <c r="F10" s="450"/>
      <c r="G10" s="179">
        <v>16</v>
      </c>
      <c r="H10" s="44">
        <f>ROUND(SUM(H3:H9),2)</f>
        <v>0</v>
      </c>
      <c r="I10" s="44">
        <f>SUM(I3:I9)</f>
        <v>0</v>
      </c>
      <c r="J10" s="44">
        <f>SUM(J3:J9)</f>
        <v>0</v>
      </c>
      <c r="K10" s="44">
        <f>SUM(K3:K9)</f>
        <v>0</v>
      </c>
    </row>
  </sheetData>
  <sheetProtection algorithmName="SHA-512" hashValue="6wGgzFGgzOOdFl2GWaZk9FplubIZZ5oiVRQdlGeFjmlliyUk7bOqUjXaHkmlc3hw1wCcgwGB6G7zb/Vh6Vne4A==" saltValue="S3vqaniViYuS1cCwk9h7bA==" spinCount="100000" sheet="1" objects="1" scenarios="1"/>
  <mergeCells count="2">
    <mergeCell ref="A3:A9"/>
    <mergeCell ref="A10:F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topLeftCell="A2" workbookViewId="0">
      <selection activeCell="F33" sqref="F33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451" t="s">
        <v>2</v>
      </c>
      <c r="B1" s="451"/>
      <c r="C1" s="451"/>
      <c r="D1" s="451"/>
      <c r="E1" s="451"/>
      <c r="F1" s="451"/>
      <c r="G1" s="451"/>
    </row>
    <row r="2" spans="1:7" s="27" customFormat="1" ht="42" customHeight="1" x14ac:dyDescent="0.2">
      <c r="A2" s="455" t="s">
        <v>118</v>
      </c>
      <c r="B2" s="455"/>
      <c r="C2" s="455"/>
      <c r="D2" s="455"/>
      <c r="E2" s="455"/>
      <c r="F2" s="455"/>
      <c r="G2" s="455"/>
    </row>
    <row r="3" spans="1:7" ht="15.75" x14ac:dyDescent="0.2">
      <c r="A3" s="456"/>
      <c r="B3" s="457"/>
      <c r="C3" s="458"/>
      <c r="D3" s="26"/>
      <c r="E3" s="26"/>
      <c r="F3" s="459"/>
      <c r="G3" s="459"/>
    </row>
    <row r="4" spans="1:7" ht="15" x14ac:dyDescent="0.25">
      <c r="A4" s="454" t="s">
        <v>211</v>
      </c>
      <c r="B4" s="454"/>
      <c r="C4" s="454"/>
      <c r="D4" s="454"/>
      <c r="E4" s="454"/>
      <c r="F4" s="454"/>
      <c r="G4" s="454"/>
    </row>
    <row r="5" spans="1:7" ht="38.25" x14ac:dyDescent="0.2">
      <c r="A5" s="36" t="s">
        <v>108</v>
      </c>
      <c r="B5" s="460" t="s">
        <v>77</v>
      </c>
      <c r="C5" s="461"/>
      <c r="D5" s="36" t="s">
        <v>109</v>
      </c>
      <c r="E5" s="36" t="s">
        <v>180</v>
      </c>
      <c r="F5" s="36" t="s">
        <v>107</v>
      </c>
      <c r="G5" s="37" t="s">
        <v>165</v>
      </c>
    </row>
    <row r="6" spans="1:7" x14ac:dyDescent="0.2">
      <c r="A6" s="125">
        <v>1</v>
      </c>
      <c r="B6" s="462" t="s">
        <v>192</v>
      </c>
      <c r="C6" s="462"/>
      <c r="D6" s="126" t="s">
        <v>111</v>
      </c>
      <c r="E6" s="126">
        <v>3</v>
      </c>
      <c r="F6" s="224">
        <v>0</v>
      </c>
      <c r="G6" s="29">
        <f>SUM(F6*E6)</f>
        <v>0</v>
      </c>
    </row>
    <row r="7" spans="1:7" s="32" customFormat="1" x14ac:dyDescent="0.2">
      <c r="A7" s="180">
        <v>2</v>
      </c>
      <c r="B7" s="452" t="s">
        <v>176</v>
      </c>
      <c r="C7" s="453"/>
      <c r="D7" s="28" t="s">
        <v>111</v>
      </c>
      <c r="E7" s="28">
        <v>5</v>
      </c>
      <c r="F7" s="224">
        <v>0</v>
      </c>
      <c r="G7" s="29">
        <f t="shared" ref="G7:G10" si="0">SUM(F7*E7)</f>
        <v>0</v>
      </c>
    </row>
    <row r="8" spans="1:7" s="32" customFormat="1" x14ac:dyDescent="0.2">
      <c r="A8" s="125">
        <v>3</v>
      </c>
      <c r="B8" s="453" t="s">
        <v>177</v>
      </c>
      <c r="C8" s="453"/>
      <c r="D8" s="28" t="s">
        <v>111</v>
      </c>
      <c r="E8" s="28">
        <v>2</v>
      </c>
      <c r="F8" s="224">
        <v>0</v>
      </c>
      <c r="G8" s="29">
        <f t="shared" si="0"/>
        <v>0</v>
      </c>
    </row>
    <row r="9" spans="1:7" s="32" customFormat="1" ht="24.75" customHeight="1" x14ac:dyDescent="0.2">
      <c r="A9" s="125">
        <v>4</v>
      </c>
      <c r="B9" s="452" t="s">
        <v>178</v>
      </c>
      <c r="C9" s="452"/>
      <c r="D9" s="28" t="s">
        <v>111</v>
      </c>
      <c r="E9" s="28">
        <v>2</v>
      </c>
      <c r="F9" s="224">
        <v>0</v>
      </c>
      <c r="G9" s="29">
        <f t="shared" si="0"/>
        <v>0</v>
      </c>
    </row>
    <row r="10" spans="1:7" s="32" customFormat="1" ht="15" customHeight="1" x14ac:dyDescent="0.2">
      <c r="A10" s="180">
        <v>5</v>
      </c>
      <c r="B10" s="453" t="s">
        <v>179</v>
      </c>
      <c r="C10" s="453"/>
      <c r="D10" s="28" t="s">
        <v>111</v>
      </c>
      <c r="E10" s="28">
        <v>2</v>
      </c>
      <c r="F10" s="224">
        <v>0</v>
      </c>
      <c r="G10" s="29">
        <f t="shared" si="0"/>
        <v>0</v>
      </c>
    </row>
    <row r="11" spans="1:7" s="32" customFormat="1" ht="12.75" customHeight="1" x14ac:dyDescent="0.2">
      <c r="A11" s="460" t="s">
        <v>12</v>
      </c>
      <c r="B11" s="465"/>
      <c r="C11" s="465"/>
      <c r="D11" s="465"/>
      <c r="E11" s="465"/>
      <c r="F11" s="465"/>
      <c r="G11" s="191">
        <f>ROUND(SUM(G6:G10),2)</f>
        <v>0</v>
      </c>
    </row>
    <row r="12" spans="1:7" ht="12.75" customHeight="1" x14ac:dyDescent="0.2">
      <c r="A12" s="463" t="s">
        <v>198</v>
      </c>
      <c r="B12" s="464"/>
      <c r="C12" s="464"/>
      <c r="D12" s="464"/>
      <c r="E12" s="464"/>
      <c r="F12" s="464"/>
      <c r="G12" s="197">
        <f>ROUND(G11/12,2)</f>
        <v>0</v>
      </c>
    </row>
  </sheetData>
  <mergeCells count="13">
    <mergeCell ref="B10:C10"/>
    <mergeCell ref="B6:C6"/>
    <mergeCell ref="B9:C9"/>
    <mergeCell ref="A12:F12"/>
    <mergeCell ref="A11:F11"/>
    <mergeCell ref="A1:G1"/>
    <mergeCell ref="B7:C7"/>
    <mergeCell ref="B8:C8"/>
    <mergeCell ref="A4:G4"/>
    <mergeCell ref="A2:G2"/>
    <mergeCell ref="A3:C3"/>
    <mergeCell ref="F3:G3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21</vt:i4>
      </vt:variant>
    </vt:vector>
  </HeadingPairs>
  <TitlesOfParts>
    <vt:vector size="33" baseType="lpstr">
      <vt:lpstr>RECEPCIONISTA PALMAS </vt:lpstr>
      <vt:lpstr>RECEPCIONISTAS SHOPPING</vt:lpstr>
      <vt:lpstr>AUX ADMINISTRATIVO PALMAS</vt:lpstr>
      <vt:lpstr>COPEIRO PALMAS</vt:lpstr>
      <vt:lpstr>T. SECRETARIADO PALMAS</vt:lpstr>
      <vt:lpstr>T. SECRETARIADO AGA</vt:lpstr>
      <vt:lpstr>RECEPÇÃO ARAGUAÍNA</vt:lpstr>
      <vt:lpstr>RESUMO COMPLETO</vt:lpstr>
      <vt:lpstr>UNIFORME COPEIRO</vt:lpstr>
      <vt:lpstr>UNIFORME GERAL</vt:lpstr>
      <vt:lpstr>EQUIPAMENTOS </vt:lpstr>
      <vt:lpstr>INSUMOS</vt:lpstr>
      <vt:lpstr>'AUX ADMINISTRATIVO PALMAS'!_2Excel_BuiltIn_Print_Area_2_1_1</vt:lpstr>
      <vt:lpstr>'COPEIRO PALMAS'!_2Excel_BuiltIn_Print_Area_2_1_1</vt:lpstr>
      <vt:lpstr>'RECEPÇÃO ARAGUAÍNA'!_2Excel_BuiltIn_Print_Area_2_1_1</vt:lpstr>
      <vt:lpstr>'RECEPCIONISTA PALMAS '!_2Excel_BuiltIn_Print_Area_2_1_1</vt:lpstr>
      <vt:lpstr>'RECEPCIONISTAS SHOPPING'!_2Excel_BuiltIn_Print_Area_2_1_1</vt:lpstr>
      <vt:lpstr>'T. SECRETARIADO AGA'!_2Excel_BuiltIn_Print_Area_2_1_1</vt:lpstr>
      <vt:lpstr>'T. SECRETARIADO PALMAS'!_2Excel_BuiltIn_Print_Area_2_1_1</vt:lpstr>
      <vt:lpstr>'AUX ADMINISTRATIVO PALMAS'!Area_de_impressao</vt:lpstr>
      <vt:lpstr>'COPEIRO PALMAS'!Area_de_impressao</vt:lpstr>
      <vt:lpstr>'RECEPÇÃO ARAGUAÍNA'!Area_de_impressao</vt:lpstr>
      <vt:lpstr>'RECEPCIONISTA PALMAS '!Area_de_impressao</vt:lpstr>
      <vt:lpstr>'RECEPCIONISTAS SHOPPING'!Area_de_impressao</vt:lpstr>
      <vt:lpstr>'T. SECRETARIADO AGA'!Area_de_impressao</vt:lpstr>
      <vt:lpstr>'T. SECRETARIADO PALMAS'!Area_de_impressao</vt:lpstr>
      <vt:lpstr>'AUX ADMINISTRATIVO PALMAS'!Excel_BuiltIn_Print_Area_2_1</vt:lpstr>
      <vt:lpstr>'COPEIRO PALMAS'!Excel_BuiltIn_Print_Area_2_1</vt:lpstr>
      <vt:lpstr>'RECEPÇÃO ARAGUAÍNA'!Excel_BuiltIn_Print_Area_2_1</vt:lpstr>
      <vt:lpstr>'RECEPCIONISTA PALMAS '!Excel_BuiltIn_Print_Area_2_1</vt:lpstr>
      <vt:lpstr>'RECEPCIONISTAS SHOPPING'!Excel_BuiltIn_Print_Area_2_1</vt:lpstr>
      <vt:lpstr>'T. SECRETARIADO AGA'!Excel_BuiltIn_Print_Area_2_1</vt:lpstr>
      <vt:lpstr>'T. SECRETARIADO PALMAS'!Excel_BuiltIn_Print_Area_2_1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2024-05-02T18:40:13Z</dcterms:modified>
</cp:coreProperties>
</file>